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49" activeTab="0"/>
  </bookViews>
  <sheets>
    <sheet name="Fishbanks" sheetId="1" r:id="rId1"/>
    <sheet name="Bank Register" sheetId="2" r:id="rId2"/>
    <sheet name="Variables" sheetId="3" r:id="rId3"/>
  </sheets>
  <definedNames/>
  <calcPr fullCalcOnLoad="1"/>
</workbook>
</file>

<file path=xl/sharedStrings.xml><?xml version="1.0" encoding="utf-8"?>
<sst xmlns="http://schemas.openxmlformats.org/spreadsheetml/2006/main" count="132" uniqueCount="81">
  <si>
    <t>Year</t>
  </si>
  <si>
    <t>Deep Sea Ships</t>
  </si>
  <si>
    <t>Coastal Ships</t>
  </si>
  <si>
    <t>Deep Sea Population</t>
  </si>
  <si>
    <t>Coastal Population</t>
  </si>
  <si>
    <t>Weather? (1 - 5)</t>
  </si>
  <si>
    <t>Deep Sea New Population</t>
  </si>
  <si>
    <t>Coastal New Population</t>
  </si>
  <si>
    <t>Deep Sea Density</t>
  </si>
  <si>
    <t>Coastal Density</t>
  </si>
  <si>
    <t>Deep Sea Catch</t>
  </si>
  <si>
    <t>Coastal Catch</t>
  </si>
  <si>
    <t>Total Fish</t>
  </si>
  <si>
    <t>Fish Price</t>
  </si>
  <si>
    <t>Team Name</t>
  </si>
  <si>
    <t>Ships in Deep Sea</t>
  </si>
  <si>
    <t>Ships on Coast</t>
  </si>
  <si>
    <t>Ships in Harbor</t>
  </si>
  <si>
    <t>Total Ships</t>
  </si>
  <si>
    <t>Ships Purchased</t>
  </si>
  <si>
    <t>Alpha</t>
  </si>
  <si>
    <t>Beta</t>
  </si>
  <si>
    <t>Gamma</t>
  </si>
  <si>
    <t>Delta</t>
  </si>
  <si>
    <t>Total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</si>
  <si>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</si>
  <si>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</si>
  <si>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</si>
  <si>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</si>
  <si>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</si>
  <si>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</si>
  <si>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</si>
  <si>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</si>
  <si>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</si>
  <si>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</si>
  <si>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Ships</t>
  </si>
  <si>
    <t>Fish</t>
  </si>
  <si>
    <t>Income</t>
  </si>
  <si>
    <t>Expense</t>
  </si>
  <si>
    <t>Balance</t>
  </si>
  <si>
    <t>Total Number of Ships</t>
  </si>
  <si>
    <t>Initial Bank Balance</t>
  </si>
  <si>
    <t>Number of Ships Bought in Auction</t>
  </si>
  <si>
    <t>Money Spent in Auction</t>
  </si>
  <si>
    <t>Number of Ships Acquired in Trades</t>
  </si>
  <si>
    <t>Money Spent in Trading</t>
  </si>
  <si>
    <t>Number of Ships Sold in Trades</t>
  </si>
  <si>
    <t>Money Received in Trading</t>
  </si>
  <si>
    <t>Number of Ships Ordered (for next year)</t>
  </si>
  <si>
    <t>Money Spent on Ship Order</t>
  </si>
  <si>
    <t>Money Spent on Deep Sea Ships</t>
  </si>
  <si>
    <t>Money Spent on Coastal Ships</t>
  </si>
  <si>
    <t>Ships Remaining in Harbor</t>
  </si>
  <si>
    <t>Money Spent on Ships in Harbor</t>
  </si>
  <si>
    <t>Deep Sea Catch per Ship</t>
  </si>
  <si>
    <t>Coastal Catch per Ship</t>
  </si>
  <si>
    <t>Total Deep Sea Catch</t>
  </si>
  <si>
    <t>Total Coastal Catch</t>
  </si>
  <si>
    <t>Total Catch</t>
  </si>
  <si>
    <t>Total Fish Sales</t>
  </si>
  <si>
    <t>Interest</t>
  </si>
  <si>
    <t>Final Balance</t>
  </si>
  <si>
    <t>Total Assets</t>
  </si>
  <si>
    <t>Initial Balance</t>
  </si>
  <si>
    <t>Deep Sea Ship Cost</t>
  </si>
  <si>
    <t>Coastal Ship Cost</t>
  </si>
  <si>
    <t>Order from Shipyard</t>
  </si>
  <si>
    <t>Harbor Ship Cost</t>
  </si>
  <si>
    <t>Loan Interest Rate</t>
  </si>
  <si>
    <t>Savings Interest Rate</t>
  </si>
  <si>
    <t>Starting # of Ships</t>
  </si>
  <si>
    <t>Salvage Value of Ships</t>
  </si>
  <si>
    <t>Bad Weather Decrease</t>
  </si>
  <si>
    <t>Good Weather Increase</t>
  </si>
  <si>
    <t>Area of Deep Sea</t>
  </si>
  <si>
    <t>Area of Coast</t>
  </si>
  <si>
    <t>Max Deep Sea Pop</t>
  </si>
  <si>
    <t>Max Coastal Pop</t>
  </si>
  <si>
    <t>Starting Fish Price</t>
  </si>
  <si>
    <t>Deep Sea Init Pop</t>
  </si>
  <si>
    <t>Coastal Init Pop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</si>
</sst>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[Red]&quot;($&quot;#,##0\)"/>
    <numFmt numFmtId="165" formatCode="[$$-409]#,##0.00;[Red]\-[$$-409]#,##0.00"/>
  </numFmts>
  <fonts count="38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 applyAlignment="1">
      <alignment wrapText="1"/>
      <protection/>
    </xf>
    <xf numFmtId="0" fontId="1" fillId="0" borderId="0" xfId="46" applyAlignment="1">
      <alignment wrapText="1"/>
      <protection/>
    </xf>
    <xf numFmtId="164" fontId="1" fillId="0" borderId="0" xfId="46" applyNumberFormat="1">
      <alignment/>
      <protection/>
    </xf>
    <xf numFmtId="0" fontId="3" fillId="0" borderId="0" xfId="46" applyFont="1">
      <alignment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37" borderId="0" xfId="0" applyFont="1" applyFill="1" applyAlignment="1" applyProtection="1">
      <alignment/>
      <protection/>
    </xf>
    <xf numFmtId="0" fontId="5" fillId="38" borderId="0" xfId="0" applyFont="1" applyFill="1" applyAlignment="1">
      <alignment/>
    </xf>
    <xf numFmtId="165" fontId="5" fillId="38" borderId="0" xfId="0" applyNumberFormat="1" applyFont="1" applyFill="1" applyAlignment="1">
      <alignment/>
    </xf>
    <xf numFmtId="0" fontId="5" fillId="37" borderId="0" xfId="0" applyFont="1" applyFill="1" applyAlignment="1" applyProtection="1">
      <alignment/>
      <protection locked="0"/>
    </xf>
    <xf numFmtId="165" fontId="5" fillId="37" borderId="0" xfId="0" applyNumberFormat="1" applyFont="1" applyFill="1" applyAlignment="1">
      <alignment/>
    </xf>
    <xf numFmtId="0" fontId="5" fillId="33" borderId="0" xfId="0" applyFont="1" applyFill="1" applyAlignment="1" applyProtection="1">
      <alignment/>
      <protection locked="0"/>
    </xf>
    <xf numFmtId="165" fontId="5" fillId="36" borderId="0" xfId="0" applyNumberFormat="1" applyFont="1" applyFill="1" applyAlignment="1" applyProtection="1">
      <alignment/>
      <protection locked="0"/>
    </xf>
    <xf numFmtId="165" fontId="5" fillId="35" borderId="0" xfId="0" applyNumberFormat="1" applyFont="1" applyFill="1" applyAlignment="1" applyProtection="1">
      <alignment/>
      <protection locked="0"/>
    </xf>
    <xf numFmtId="0" fontId="5" fillId="37" borderId="0" xfId="0" applyFont="1" applyFill="1" applyAlignment="1">
      <alignment/>
    </xf>
    <xf numFmtId="0" fontId="5" fillId="34" borderId="0" xfId="0" applyFont="1" applyFill="1" applyAlignment="1" applyProtection="1">
      <alignment/>
      <protection locked="0"/>
    </xf>
    <xf numFmtId="165" fontId="4" fillId="37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D3" sqref="D3"/>
    </sheetView>
  </sheetViews>
  <sheetFormatPr defaultColWidth="9.421875" defaultRowHeight="12.75"/>
  <cols>
    <col min="1" max="1" width="6.28125" style="1" customWidth="1"/>
    <col min="2" max="3" width="11.57421875" style="1" customWidth="1"/>
    <col min="4" max="4" width="22.28125" style="1" customWidth="1"/>
    <col min="5" max="5" width="18.57421875" style="1" customWidth="1"/>
    <col min="6" max="6" width="10.140625" style="1" customWidth="1"/>
    <col min="7" max="8" width="17.28125" style="1" customWidth="1"/>
    <col min="9" max="9" width="12.421875" style="1" customWidth="1"/>
    <col min="10" max="10" width="11.28125" style="1" customWidth="1"/>
    <col min="11" max="12" width="9.421875" style="1" customWidth="1"/>
    <col min="13" max="14" width="14.7109375" style="1" customWidth="1"/>
    <col min="15" max="16384" width="9.421875" style="1" customWidth="1"/>
  </cols>
  <sheetData>
    <row r="1" spans="1:16" s="3" customFormat="1" ht="28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6</v>
      </c>
      <c r="N1" s="2" t="s">
        <v>7</v>
      </c>
      <c r="O1" s="2" t="s">
        <v>12</v>
      </c>
      <c r="P1" s="2" t="s">
        <v>13</v>
      </c>
    </row>
    <row r="2" spans="1:16" ht="14.25">
      <c r="A2" s="1">
        <v>1</v>
      </c>
      <c r="D2" s="1">
        <f>Variables!B17</f>
        <v>3000</v>
      </c>
      <c r="E2" s="1">
        <f>Variables!B18</f>
        <v>1500</v>
      </c>
      <c r="G2" s="1">
        <f>ROUND(IF($F2&gt;3,D2+((($F2-3)*Variables!$B$11)*D2),IF($F2&lt;3,D2-(D2*Variables!$B$10)+((($F2-1)*Variables!B$11)*D2),D2)),0)</f>
        <v>2100</v>
      </c>
      <c r="H2" s="1">
        <f>ROUND(IF($F2&gt;3,E2+((($F2-3)*Variables!$B$11)*E2),IF($F2&lt;3,E2-(E2*Variables!$B$10)+((($F2-1)*Variables!C$11)*E2),E2)),0)</f>
        <v>1200</v>
      </c>
      <c r="I2" s="1">
        <f>G2/Variables!$B$12</f>
        <v>0.5833333333333334</v>
      </c>
      <c r="J2" s="1">
        <f>H2/Variables!$B$13</f>
        <v>0.6666666666666666</v>
      </c>
      <c r="K2" s="1" t="e">
        <f aca="true" t="shared" si="0" ref="K2:K11">ROUND(MIN(I2*25,G2/B2),0)</f>
        <v>#DIV/0!</v>
      </c>
      <c r="L2" s="1" t="e">
        <f aca="true" t="shared" si="1" ref="L2:L11">ROUND(MIN(J2*15,H2/C2),0)</f>
        <v>#DIV/0!</v>
      </c>
      <c r="M2" s="1" t="e">
        <f>ROUND(MIN(G2-(B2*K2),Variables!$B$14),0)</f>
        <v>#DIV/0!</v>
      </c>
      <c r="N2" s="1" t="e">
        <f>ROUND(MIN(H2-(C2*L2),Variables!$B$15),0)</f>
        <v>#DIV/0!</v>
      </c>
      <c r="O2" s="1" t="e">
        <f aca="true" t="shared" si="2" ref="O2:O11">(B2*K2)+(C2*L2)</f>
        <v>#DIV/0!</v>
      </c>
      <c r="P2" s="4">
        <f>Variables!B16</f>
        <v>20</v>
      </c>
    </row>
    <row r="3" spans="1:16" ht="14.25">
      <c r="A3" s="1">
        <v>2</v>
      </c>
      <c r="D3" s="1" t="e">
        <f aca="true" t="shared" si="3" ref="D3:D11">ROUND(M2+MIN(M2*(0.2*(ABS(M2/1500-2))),600),0)</f>
        <v>#DIV/0!</v>
      </c>
      <c r="E3" s="1" t="e">
        <f aca="true" t="shared" si="4" ref="E3:E11">ROUND(N2+MIN(N2*(0.2*(ABS(N2/1500-2))),600),0)</f>
        <v>#DIV/0!</v>
      </c>
      <c r="G3" s="1" t="e">
        <f>ROUND(IF($F3&gt;3,D3+((($F3-3)*Variables!$B$11)*D3),IF($F3&lt;3,D3-(D3*Variables!$B$10)+((($F3-1)*Variables!B$11)*D3),D3)),0)</f>
        <v>#DIV/0!</v>
      </c>
      <c r="H3" s="1" t="e">
        <f>ROUND(IF($F3&gt;3,E3+((($F3-3)*Variables!$B$11)*E3),IF($F3&lt;3,E3-(E3*Variables!$B$10)+((($F3-1)*Variables!C$11)*E3),E3)),0)</f>
        <v>#DIV/0!</v>
      </c>
      <c r="I3" s="1" t="e">
        <f>G3/Variables!$B$12</f>
        <v>#DIV/0!</v>
      </c>
      <c r="J3" s="1" t="e">
        <f>H3/Variables!$B$13</f>
        <v>#DIV/0!</v>
      </c>
      <c r="K3" s="1" t="e">
        <f t="shared" si="0"/>
        <v>#DIV/0!</v>
      </c>
      <c r="L3" s="1" t="e">
        <f t="shared" si="1"/>
        <v>#DIV/0!</v>
      </c>
      <c r="M3" s="1" t="e">
        <f>ROUND(MIN(G3-(B3*K3),Variables!$B$14),0)</f>
        <v>#DIV/0!</v>
      </c>
      <c r="N3" s="1" t="e">
        <f>ROUND(MIN(H3-(C3*L3),Variables!$B$15),0)</f>
        <v>#DIV/0!</v>
      </c>
      <c r="O3" s="1" t="e">
        <f t="shared" si="2"/>
        <v>#DIV/0!</v>
      </c>
      <c r="P3" s="4" t="e">
        <f aca="true" t="shared" si="5" ref="P3:P11">(O2*P2)/O3</f>
        <v>#DIV/0!</v>
      </c>
    </row>
    <row r="4" spans="1:16" ht="14.25">
      <c r="A4" s="1">
        <v>3</v>
      </c>
      <c r="D4" s="1" t="e">
        <f t="shared" si="3"/>
        <v>#DIV/0!</v>
      </c>
      <c r="E4" s="1" t="e">
        <f t="shared" si="4"/>
        <v>#DIV/0!</v>
      </c>
      <c r="G4" s="1" t="e">
        <f>ROUND(IF($F4&gt;3,D4+((($F4-3)*Variables!$B$11)*D4),IF($F4&lt;3,D4-(D4*Variables!$B$10)+((($F4-1)*Variables!B$11)*D4),D4)),0)</f>
        <v>#DIV/0!</v>
      </c>
      <c r="H4" s="1" t="e">
        <f>ROUND(IF($F4&gt;3,E4+((($F4-3)*Variables!$B$11)*E4),IF($F4&lt;3,E4-(E4*Variables!$B$10)+((($F4-1)*Variables!C$11)*E4),E4)),0)</f>
        <v>#DIV/0!</v>
      </c>
      <c r="I4" s="1" t="e">
        <f>G4/Variables!$B$12</f>
        <v>#DIV/0!</v>
      </c>
      <c r="J4" s="1" t="e">
        <f>H4/Variables!$B$13</f>
        <v>#DIV/0!</v>
      </c>
      <c r="K4" s="1" t="e">
        <f t="shared" si="0"/>
        <v>#DIV/0!</v>
      </c>
      <c r="L4" s="1" t="e">
        <f t="shared" si="1"/>
        <v>#DIV/0!</v>
      </c>
      <c r="M4" s="1" t="e">
        <f>ROUND(MIN(G4-(B4*K4),Variables!$B$14),0)</f>
        <v>#DIV/0!</v>
      </c>
      <c r="N4" s="1" t="e">
        <f>ROUND(MIN(H4-(C4*L4),Variables!$B$15),0)</f>
        <v>#DIV/0!</v>
      </c>
      <c r="O4" s="1" t="e">
        <f t="shared" si="2"/>
        <v>#DIV/0!</v>
      </c>
      <c r="P4" s="4" t="e">
        <f t="shared" si="5"/>
        <v>#DIV/0!</v>
      </c>
    </row>
    <row r="5" spans="1:16" ht="14.25">
      <c r="A5" s="1">
        <v>4</v>
      </c>
      <c r="D5" s="1" t="e">
        <f t="shared" si="3"/>
        <v>#DIV/0!</v>
      </c>
      <c r="E5" s="1" t="e">
        <f t="shared" si="4"/>
        <v>#DIV/0!</v>
      </c>
      <c r="G5" s="1" t="e">
        <f>ROUND(IF($F5&gt;3,D5+((($F5-3)*Variables!$B$11)*D5),IF($F5&lt;3,D5-(D5*Variables!$B$10)+((($F5-1)*Variables!B$11)*D5),D5)),0)</f>
        <v>#DIV/0!</v>
      </c>
      <c r="H5" s="1" t="e">
        <f>ROUND(IF($F5&gt;3,E5+((($F5-3)*Variables!$B$11)*E5),IF($F5&lt;3,E5-(E5*Variables!$B$10)+((($F5-1)*Variables!C$11)*E5),E5)),0)</f>
        <v>#DIV/0!</v>
      </c>
      <c r="I5" s="1" t="e">
        <f>G5/Variables!$B$12</f>
        <v>#DIV/0!</v>
      </c>
      <c r="J5" s="1" t="e">
        <f>H5/Variables!$B$13</f>
        <v>#DIV/0!</v>
      </c>
      <c r="K5" s="1" t="e">
        <f t="shared" si="0"/>
        <v>#DIV/0!</v>
      </c>
      <c r="L5" s="1" t="e">
        <f t="shared" si="1"/>
        <v>#DIV/0!</v>
      </c>
      <c r="M5" s="1" t="e">
        <f>ROUND(MIN(G5-(B5*K5),Variables!$B$14),0)</f>
        <v>#DIV/0!</v>
      </c>
      <c r="N5" s="1" t="e">
        <f>ROUND(MIN(H5-(C5*L5),Variables!$B$15),0)</f>
        <v>#DIV/0!</v>
      </c>
      <c r="O5" s="1" t="e">
        <f t="shared" si="2"/>
        <v>#DIV/0!</v>
      </c>
      <c r="P5" s="4" t="e">
        <f t="shared" si="5"/>
        <v>#DIV/0!</v>
      </c>
    </row>
    <row r="6" spans="1:16" ht="14.25">
      <c r="A6" s="1">
        <v>5</v>
      </c>
      <c r="D6" s="1" t="e">
        <f t="shared" si="3"/>
        <v>#DIV/0!</v>
      </c>
      <c r="E6" s="1" t="e">
        <f t="shared" si="4"/>
        <v>#DIV/0!</v>
      </c>
      <c r="G6" s="1" t="e">
        <f>ROUND(IF($F6&gt;3,D6+((($F6-3)*Variables!$B$11)*D6),IF($F6&lt;3,D6-(D6*Variables!$B$10)+((($F6-1)*Variables!B$11)*D6),D6)),0)</f>
        <v>#DIV/0!</v>
      </c>
      <c r="H6" s="1" t="e">
        <f>ROUND(IF($F6&gt;3,E6+((($F6-3)*Variables!$B$11)*E6),IF($F6&lt;3,E6-(E6*Variables!$B$10)+((($F6-1)*Variables!C$11)*E6),E6)),0)</f>
        <v>#DIV/0!</v>
      </c>
      <c r="I6" s="1" t="e">
        <f>G6/Variables!$B$12</f>
        <v>#DIV/0!</v>
      </c>
      <c r="J6" s="1" t="e">
        <f>H6/Variables!$B$13</f>
        <v>#DIV/0!</v>
      </c>
      <c r="K6" s="1" t="e">
        <f t="shared" si="0"/>
        <v>#DIV/0!</v>
      </c>
      <c r="L6" s="1" t="e">
        <f t="shared" si="1"/>
        <v>#DIV/0!</v>
      </c>
      <c r="M6" s="1" t="e">
        <f>ROUND(MIN(G6-(B6*K6),Variables!$B$14),0)</f>
        <v>#DIV/0!</v>
      </c>
      <c r="N6" s="1" t="e">
        <f>ROUND(MIN(H6-(C6*L6),Variables!$B$15),0)</f>
        <v>#DIV/0!</v>
      </c>
      <c r="O6" s="1" t="e">
        <f t="shared" si="2"/>
        <v>#DIV/0!</v>
      </c>
      <c r="P6" s="4" t="e">
        <f t="shared" si="5"/>
        <v>#DIV/0!</v>
      </c>
    </row>
    <row r="7" spans="1:16" ht="14.25">
      <c r="A7" s="1">
        <v>6</v>
      </c>
      <c r="D7" s="1" t="e">
        <f t="shared" si="3"/>
        <v>#DIV/0!</v>
      </c>
      <c r="E7" s="1" t="e">
        <f t="shared" si="4"/>
        <v>#DIV/0!</v>
      </c>
      <c r="G7" s="1" t="e">
        <f>ROUND(IF($F7&gt;3,D7+((($F7-3)*Variables!$B$11)*D7),IF($F7&lt;3,D7-(D7*Variables!$B$10)+((($F7-1)*Variables!B$11)*D7),D7)),0)</f>
        <v>#DIV/0!</v>
      </c>
      <c r="H7" s="1" t="e">
        <f>ROUND(IF($F7&gt;3,E7+((($F7-3)*Variables!$B$11)*E7),IF($F7&lt;3,E7-(E7*Variables!$B$10)+((($F7-1)*Variables!C$11)*E7),E7)),0)</f>
        <v>#DIV/0!</v>
      </c>
      <c r="I7" s="1" t="e">
        <f>G7/Variables!$B$12</f>
        <v>#DIV/0!</v>
      </c>
      <c r="J7" s="1" t="e">
        <f>H7/Variables!$B$13</f>
        <v>#DIV/0!</v>
      </c>
      <c r="K7" s="1" t="e">
        <f t="shared" si="0"/>
        <v>#DIV/0!</v>
      </c>
      <c r="L7" s="1" t="e">
        <f t="shared" si="1"/>
        <v>#DIV/0!</v>
      </c>
      <c r="M7" s="1" t="e">
        <f>ROUND(MIN(G7-(B7*K7),Variables!$B$14),0)</f>
        <v>#DIV/0!</v>
      </c>
      <c r="N7" s="1" t="e">
        <f>ROUND(MIN(H7-(C7*L7),Variables!$B$15),0)</f>
        <v>#DIV/0!</v>
      </c>
      <c r="O7" s="1" t="e">
        <f t="shared" si="2"/>
        <v>#DIV/0!</v>
      </c>
      <c r="P7" s="4" t="e">
        <f t="shared" si="5"/>
        <v>#DIV/0!</v>
      </c>
    </row>
    <row r="8" spans="1:16" ht="14.25">
      <c r="A8" s="1">
        <v>7</v>
      </c>
      <c r="D8" s="1" t="e">
        <f t="shared" si="3"/>
        <v>#DIV/0!</v>
      </c>
      <c r="E8" s="1" t="e">
        <f t="shared" si="4"/>
        <v>#DIV/0!</v>
      </c>
      <c r="G8" s="1" t="e">
        <f>ROUND(IF($F8&gt;3,D8+((($F8-3)*Variables!$B$11)*D8),IF($F8&lt;3,D8-(D8*Variables!$B$10)+((($F8-1)*Variables!B$11)*D8),D8)),0)</f>
        <v>#DIV/0!</v>
      </c>
      <c r="H8" s="1" t="e">
        <f>ROUND(IF($F8&gt;3,E8+((($F8-3)*Variables!$B$11)*E8),IF($F8&lt;3,E8-(E8*Variables!$B$10)+((($F8-1)*Variables!C$11)*E8),E8)),0)</f>
        <v>#DIV/0!</v>
      </c>
      <c r="I8" s="1" t="e">
        <f>G8/Variables!$B$12</f>
        <v>#DIV/0!</v>
      </c>
      <c r="J8" s="1" t="e">
        <f>H8/Variables!$B$13</f>
        <v>#DIV/0!</v>
      </c>
      <c r="K8" s="1" t="e">
        <f t="shared" si="0"/>
        <v>#DIV/0!</v>
      </c>
      <c r="L8" s="1" t="e">
        <f t="shared" si="1"/>
        <v>#DIV/0!</v>
      </c>
      <c r="M8" s="1" t="e">
        <f>ROUND(MIN(G8-(B8*K8),Variables!$B$14),0)</f>
        <v>#DIV/0!</v>
      </c>
      <c r="N8" s="1" t="e">
        <f>ROUND(MIN(H8-(C8*L8),Variables!$B$15),0)</f>
        <v>#DIV/0!</v>
      </c>
      <c r="O8" s="1" t="e">
        <f t="shared" si="2"/>
        <v>#DIV/0!</v>
      </c>
      <c r="P8" s="4" t="e">
        <f t="shared" si="5"/>
        <v>#DIV/0!</v>
      </c>
    </row>
    <row r="9" spans="1:16" ht="14.25">
      <c r="A9" s="1">
        <v>8</v>
      </c>
      <c r="D9" s="1" t="e">
        <f t="shared" si="3"/>
        <v>#DIV/0!</v>
      </c>
      <c r="E9" s="1" t="e">
        <f t="shared" si="4"/>
        <v>#DIV/0!</v>
      </c>
      <c r="G9" s="1" t="e">
        <f>ROUND(IF($F9&gt;3,D9+((($F9-3)*Variables!$B$11)*D9),IF($F9&lt;3,D9-(D9*Variables!$B$10)+((($F9-1)*Variables!B$11)*D9),D9)),0)</f>
        <v>#DIV/0!</v>
      </c>
      <c r="H9" s="1" t="e">
        <f>ROUND(IF($F9&gt;3,E9+((($F9-3)*Variables!$B$11)*E9),IF($F9&lt;3,E9-(E9*Variables!$B$10)+((($F9-1)*Variables!C$11)*E9),E9)),0)</f>
        <v>#DIV/0!</v>
      </c>
      <c r="I9" s="1" t="e">
        <f>G9/Variables!$B$12</f>
        <v>#DIV/0!</v>
      </c>
      <c r="J9" s="1" t="e">
        <f>H9/Variables!$B$13</f>
        <v>#DIV/0!</v>
      </c>
      <c r="K9" s="1" t="e">
        <f t="shared" si="0"/>
        <v>#DIV/0!</v>
      </c>
      <c r="L9" s="1" t="e">
        <f t="shared" si="1"/>
        <v>#DIV/0!</v>
      </c>
      <c r="M9" s="1" t="e">
        <f>ROUND(MIN(G9-(B9*K9),Variables!$B$14),0)</f>
        <v>#DIV/0!</v>
      </c>
      <c r="N9" s="1" t="e">
        <f>ROUND(MIN(H9-(C9*L9),Variables!$B$15),0)</f>
        <v>#DIV/0!</v>
      </c>
      <c r="O9" s="1" t="e">
        <f t="shared" si="2"/>
        <v>#DIV/0!</v>
      </c>
      <c r="P9" s="4" t="e">
        <f t="shared" si="5"/>
        <v>#DIV/0!</v>
      </c>
    </row>
    <row r="10" spans="1:16" ht="14.25">
      <c r="A10" s="1">
        <v>9</v>
      </c>
      <c r="D10" s="1" t="e">
        <f t="shared" si="3"/>
        <v>#DIV/0!</v>
      </c>
      <c r="E10" s="1" t="e">
        <f t="shared" si="4"/>
        <v>#DIV/0!</v>
      </c>
      <c r="G10" s="1" t="e">
        <f>ROUND(IF($F10&gt;3,D10+((($F10-3)*Variables!$B$11)*D10),IF($F10&lt;3,D10-(D10*Variables!$B$10)+((($F10-1)*Variables!B$11)*D10),D10)),0)</f>
        <v>#DIV/0!</v>
      </c>
      <c r="H10" s="1" t="e">
        <f>ROUND(IF($F10&gt;3,E10+((($F10-3)*Variables!$B$11)*E10),IF($F10&lt;3,E10-(E10*Variables!$B$10)+((($F10-1)*Variables!C$11)*E10),E10)),0)</f>
        <v>#DIV/0!</v>
      </c>
      <c r="I10" s="1" t="e">
        <f>G10/Variables!$B$12</f>
        <v>#DIV/0!</v>
      </c>
      <c r="J10" s="1" t="e">
        <f>H10/Variables!$B$13</f>
        <v>#DIV/0!</v>
      </c>
      <c r="K10" s="1" t="e">
        <f t="shared" si="0"/>
        <v>#DIV/0!</v>
      </c>
      <c r="L10" s="1" t="e">
        <f t="shared" si="1"/>
        <v>#DIV/0!</v>
      </c>
      <c r="M10" s="1" t="e">
        <f>ROUND(MIN(G10-(B10*K10),Variables!$B$14),0)</f>
        <v>#DIV/0!</v>
      </c>
      <c r="N10" s="1" t="e">
        <f>ROUND(MIN(H10-(C10*L10),Variables!$B$15),0)</f>
        <v>#DIV/0!</v>
      </c>
      <c r="O10" s="1" t="e">
        <f t="shared" si="2"/>
        <v>#DIV/0!</v>
      </c>
      <c r="P10" s="4" t="e">
        <f t="shared" si="5"/>
        <v>#DIV/0!</v>
      </c>
    </row>
    <row r="11" spans="1:16" ht="14.25">
      <c r="A11" s="1">
        <v>10</v>
      </c>
      <c r="D11" s="1" t="e">
        <f t="shared" si="3"/>
        <v>#DIV/0!</v>
      </c>
      <c r="E11" s="1" t="e">
        <f t="shared" si="4"/>
        <v>#DIV/0!</v>
      </c>
      <c r="G11" s="1" t="e">
        <f>ROUND(IF($F11&gt;3,D11+((($F11-3)*Variables!$B$11)*D11),IF($F11&lt;3,D11-(D11*Variables!$B$10)+((($F11-1)*Variables!B$11)*D11),D11)),0)</f>
        <v>#DIV/0!</v>
      </c>
      <c r="H11" s="1" t="e">
        <f>ROUND(IF($F11&gt;3,E11+((($F11-3)*Variables!$B$11)*E11),IF($F11&lt;3,E11-(E11*Variables!$B$10)+((($F11-1)*Variables!C$11)*E11),E11)),0)</f>
        <v>#DIV/0!</v>
      </c>
      <c r="I11" s="1" t="e">
        <f>G11/Variables!$B$12</f>
        <v>#DIV/0!</v>
      </c>
      <c r="J11" s="1" t="e">
        <f>H11/Variables!$B$13</f>
        <v>#DIV/0!</v>
      </c>
      <c r="K11" s="1" t="e">
        <f t="shared" si="0"/>
        <v>#DIV/0!</v>
      </c>
      <c r="L11" s="1" t="e">
        <f t="shared" si="1"/>
        <v>#DIV/0!</v>
      </c>
      <c r="M11" s="1" t="e">
        <f>ROUND(MIN(G11-(B11*K11),Variables!$B$14),0)</f>
        <v>#DIV/0!</v>
      </c>
      <c r="N11" s="1" t="e">
        <f>ROUND(MIN(H11-(C11*L11),Variables!$B$15),0)</f>
        <v>#DIV/0!</v>
      </c>
      <c r="O11" s="1" t="e">
        <f t="shared" si="2"/>
        <v>#DIV/0!</v>
      </c>
      <c r="P11" s="4" t="e">
        <f t="shared" si="5"/>
        <v>#DIV/0!</v>
      </c>
    </row>
    <row r="13" spans="2:7" s="3" customFormat="1" ht="26.25" customHeight="1">
      <c r="B13" s="2" t="s">
        <v>14</v>
      </c>
      <c r="C13" s="2" t="s">
        <v>15</v>
      </c>
      <c r="D13" s="2" t="s">
        <v>16</v>
      </c>
      <c r="E13" s="2" t="s">
        <v>17</v>
      </c>
      <c r="F13" s="2" t="s">
        <v>18</v>
      </c>
      <c r="G13" s="2" t="s">
        <v>19</v>
      </c>
    </row>
    <row r="14" ht="14.25">
      <c r="B14" s="1" t="s">
        <v>20</v>
      </c>
    </row>
    <row r="15" ht="14.25">
      <c r="B15" s="1" t="s">
        <v>21</v>
      </c>
    </row>
    <row r="16" ht="14.25">
      <c r="B16" s="1" t="s">
        <v>22</v>
      </c>
    </row>
    <row r="17" ht="14.25">
      <c r="B17" s="1" t="s">
        <v>23</v>
      </c>
    </row>
    <row r="18" spans="2:4" s="5" customFormat="1" ht="14.25">
      <c r="B18" s="5" t="s">
        <v>24</v>
      </c>
      <c r="C18" s="5">
        <f>SUM(C14:C17)</f>
        <v>0</v>
      </c>
      <c r="D18" s="5">
        <f>SUM(D14:D17)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9"/>
  <sheetViews>
    <sheetView zoomScalePageLayoutView="0" workbookViewId="0" topLeftCell="A1">
      <pane xSplit="5364" topLeftCell="AX1" activePane="topRight" state="split"/>
      <selection pane="topLeft" activeCell="A1" sqref="A1"/>
      <selection pane="topRight" activeCell="BF25" sqref="BF25"/>
    </sheetView>
  </sheetViews>
  <sheetFormatPr defaultColWidth="11.57421875" defaultRowHeight="14.25" customHeight="1"/>
  <cols>
    <col min="1" max="1" width="42.57421875" style="6" customWidth="1"/>
    <col min="2" max="2" width="6.140625" style="7" customWidth="1"/>
    <col min="3" max="3" width="5.7109375" style="7" customWidth="1"/>
    <col min="4" max="4" width="11.28125" style="7" customWidth="1"/>
    <col min="5" max="5" width="12.57421875" style="7" customWidth="1"/>
    <col min="6" max="6" width="12.8515625" style="7" customWidth="1"/>
    <col min="7" max="7" width="5.421875" style="7" customWidth="1"/>
    <col min="8" max="8" width="6.28125" style="7" customWidth="1"/>
    <col min="9" max="9" width="5.28125" style="7" customWidth="1"/>
    <col min="10" max="11" width="11.57421875" style="7" customWidth="1"/>
    <col min="12" max="12" width="12.7109375" style="7" customWidth="1"/>
    <col min="13" max="13" width="5.28125" style="7" customWidth="1"/>
    <col min="14" max="15" width="5.7109375" style="7" customWidth="1"/>
    <col min="16" max="17" width="11.57421875" style="7" customWidth="1"/>
    <col min="18" max="18" width="12.57421875" style="7" customWidth="1"/>
    <col min="19" max="19" width="5.00390625" style="7" customWidth="1"/>
    <col min="20" max="20" width="6.00390625" style="7" customWidth="1"/>
    <col min="21" max="21" width="5.57421875" style="7" customWidth="1"/>
    <col min="22" max="23" width="11.57421875" style="7" customWidth="1"/>
    <col min="24" max="24" width="12.8515625" style="7" customWidth="1"/>
    <col min="25" max="25" width="5.28125" style="7" customWidth="1"/>
    <col min="26" max="26" width="6.140625" style="7" customWidth="1"/>
    <col min="27" max="27" width="4.8515625" style="7" customWidth="1"/>
    <col min="28" max="29" width="11.57421875" style="7" customWidth="1"/>
    <col min="30" max="30" width="13.57421875" style="7" customWidth="1"/>
    <col min="31" max="31" width="4.8515625" style="7" customWidth="1"/>
    <col min="32" max="32" width="5.57421875" style="7" customWidth="1"/>
    <col min="33" max="33" width="4.7109375" style="7" customWidth="1"/>
    <col min="34" max="35" width="11.57421875" style="7" customWidth="1"/>
    <col min="36" max="36" width="14.28125" style="7" customWidth="1"/>
    <col min="37" max="37" width="5.28125" style="7" customWidth="1"/>
    <col min="38" max="38" width="6.28125" style="7" customWidth="1"/>
    <col min="39" max="39" width="5.421875" style="7" customWidth="1"/>
    <col min="40" max="41" width="11.57421875" style="7" customWidth="1"/>
    <col min="42" max="42" width="14.140625" style="7" customWidth="1"/>
    <col min="43" max="43" width="5.00390625" style="7" customWidth="1"/>
    <col min="44" max="44" width="6.28125" style="7" customWidth="1"/>
    <col min="45" max="45" width="5.28125" style="7" customWidth="1"/>
    <col min="46" max="47" width="11.57421875" style="7" customWidth="1"/>
    <col min="48" max="48" width="14.421875" style="7" customWidth="1"/>
    <col min="49" max="49" width="4.57421875" style="7" customWidth="1"/>
    <col min="50" max="50" width="6.28125" style="7" customWidth="1"/>
    <col min="51" max="51" width="5.28125" style="7" customWidth="1"/>
    <col min="52" max="53" width="11.57421875" style="7" customWidth="1"/>
    <col min="54" max="54" width="14.421875" style="7" customWidth="1"/>
    <col min="55" max="55" width="3.8515625" style="7" customWidth="1"/>
    <col min="56" max="56" width="6.00390625" style="7" customWidth="1"/>
    <col min="57" max="57" width="5.7109375" style="7" customWidth="1"/>
    <col min="58" max="59" width="11.57421875" style="7" customWidth="1"/>
    <col min="60" max="60" width="14.7109375" style="7" customWidth="1"/>
    <col min="61" max="16384" width="11.57421875" style="7" customWidth="1"/>
  </cols>
  <sheetData>
    <row r="1" spans="1:60" ht="14.25" customHeight="1">
      <c r="A1" s="8"/>
      <c r="B1" s="26" t="s">
        <v>25</v>
      </c>
      <c r="C1" s="26"/>
      <c r="D1" s="26"/>
      <c r="E1" s="26"/>
      <c r="F1" s="26"/>
      <c r="H1" s="26" t="s">
        <v>26</v>
      </c>
      <c r="I1" s="26"/>
      <c r="J1" s="26"/>
      <c r="K1" s="26"/>
      <c r="L1" s="26"/>
      <c r="N1" s="26" t="s">
        <v>27</v>
      </c>
      <c r="O1" s="26"/>
      <c r="P1" s="26"/>
      <c r="Q1" s="26"/>
      <c r="R1" s="26"/>
      <c r="T1" s="26" t="s">
        <v>28</v>
      </c>
      <c r="U1" s="26"/>
      <c r="V1" s="26"/>
      <c r="W1" s="26"/>
      <c r="X1" s="26"/>
      <c r="Z1" s="26" t="s">
        <v>29</v>
      </c>
      <c r="AA1" s="26"/>
      <c r="AB1" s="26"/>
      <c r="AC1" s="26"/>
      <c r="AD1" s="26"/>
      <c r="AF1" s="26" t="s">
        <v>30</v>
      </c>
      <c r="AG1" s="26"/>
      <c r="AH1" s="26"/>
      <c r="AI1" s="26"/>
      <c r="AJ1" s="26"/>
      <c r="AL1" s="26" t="s">
        <v>31</v>
      </c>
      <c r="AM1" s="26"/>
      <c r="AN1" s="26"/>
      <c r="AO1" s="26"/>
      <c r="AP1" s="26"/>
      <c r="AR1" s="26" t="s">
        <v>32</v>
      </c>
      <c r="AS1" s="26"/>
      <c r="AT1" s="26"/>
      <c r="AU1" s="26"/>
      <c r="AV1" s="26"/>
      <c r="AX1" s="26" t="s">
        <v>33</v>
      </c>
      <c r="AY1" s="26"/>
      <c r="AZ1" s="26"/>
      <c r="BA1" s="26"/>
      <c r="BB1" s="26"/>
      <c r="BD1" s="26" t="s">
        <v>34</v>
      </c>
      <c r="BE1" s="26"/>
      <c r="BF1" s="26"/>
      <c r="BG1" s="26"/>
      <c r="BH1" s="26"/>
    </row>
    <row r="2" spans="1:60" ht="14.25" customHeight="1">
      <c r="A2" s="8"/>
      <c r="B2" s="9" t="s">
        <v>35</v>
      </c>
      <c r="C2" s="10" t="s">
        <v>36</v>
      </c>
      <c r="D2" s="11" t="s">
        <v>37</v>
      </c>
      <c r="E2" s="12" t="s">
        <v>38</v>
      </c>
      <c r="F2" s="13" t="s">
        <v>39</v>
      </c>
      <c r="H2" s="9" t="s">
        <v>35</v>
      </c>
      <c r="I2" s="10" t="s">
        <v>36</v>
      </c>
      <c r="J2" s="11" t="s">
        <v>37</v>
      </c>
      <c r="K2" s="12" t="s">
        <v>38</v>
      </c>
      <c r="L2" s="13" t="s">
        <v>39</v>
      </c>
      <c r="N2" s="9" t="s">
        <v>35</v>
      </c>
      <c r="O2" s="10" t="s">
        <v>36</v>
      </c>
      <c r="P2" s="11" t="s">
        <v>37</v>
      </c>
      <c r="Q2" s="12" t="s">
        <v>38</v>
      </c>
      <c r="R2" s="13" t="s">
        <v>39</v>
      </c>
      <c r="T2" s="9" t="s">
        <v>35</v>
      </c>
      <c r="U2" s="10" t="s">
        <v>36</v>
      </c>
      <c r="V2" s="11" t="s">
        <v>37</v>
      </c>
      <c r="W2" s="12" t="s">
        <v>38</v>
      </c>
      <c r="X2" s="13" t="s">
        <v>39</v>
      </c>
      <c r="Z2" s="9" t="s">
        <v>35</v>
      </c>
      <c r="AA2" s="10" t="s">
        <v>36</v>
      </c>
      <c r="AB2" s="11" t="s">
        <v>37</v>
      </c>
      <c r="AC2" s="12" t="s">
        <v>38</v>
      </c>
      <c r="AD2" s="13" t="s">
        <v>39</v>
      </c>
      <c r="AF2" s="9" t="s">
        <v>35</v>
      </c>
      <c r="AG2" s="10" t="s">
        <v>36</v>
      </c>
      <c r="AH2" s="11" t="s">
        <v>37</v>
      </c>
      <c r="AI2" s="12" t="s">
        <v>38</v>
      </c>
      <c r="AJ2" s="13" t="s">
        <v>39</v>
      </c>
      <c r="AL2" s="9" t="s">
        <v>35</v>
      </c>
      <c r="AM2" s="10" t="s">
        <v>36</v>
      </c>
      <c r="AN2" s="11" t="s">
        <v>37</v>
      </c>
      <c r="AO2" s="12" t="s">
        <v>38</v>
      </c>
      <c r="AP2" s="13" t="s">
        <v>39</v>
      </c>
      <c r="AR2" s="9" t="s">
        <v>35</v>
      </c>
      <c r="AS2" s="10" t="s">
        <v>36</v>
      </c>
      <c r="AT2" s="11" t="s">
        <v>37</v>
      </c>
      <c r="AU2" s="12" t="s">
        <v>38</v>
      </c>
      <c r="AV2" s="13" t="s">
        <v>39</v>
      </c>
      <c r="AX2" s="9" t="s">
        <v>35</v>
      </c>
      <c r="AY2" s="10" t="s">
        <v>36</v>
      </c>
      <c r="AZ2" s="11" t="s">
        <v>37</v>
      </c>
      <c r="BA2" s="12" t="s">
        <v>38</v>
      </c>
      <c r="BB2" s="13" t="s">
        <v>39</v>
      </c>
      <c r="BD2" s="9" t="s">
        <v>35</v>
      </c>
      <c r="BE2" s="10" t="s">
        <v>36</v>
      </c>
      <c r="BF2" s="11" t="s">
        <v>37</v>
      </c>
      <c r="BG2" s="12" t="s">
        <v>38</v>
      </c>
      <c r="BH2" s="13" t="s">
        <v>39</v>
      </c>
    </row>
    <row r="3" spans="1:60" ht="14.25" customHeight="1">
      <c r="A3" s="14" t="s">
        <v>40</v>
      </c>
      <c r="B3" s="15">
        <f>Variables!$B$8</f>
        <v>10</v>
      </c>
      <c r="C3" s="16"/>
      <c r="D3" s="17"/>
      <c r="E3" s="17"/>
      <c r="F3" s="17"/>
      <c r="H3" s="18">
        <f>B13</f>
        <v>10</v>
      </c>
      <c r="I3" s="16"/>
      <c r="J3" s="17"/>
      <c r="K3" s="17"/>
      <c r="L3" s="17"/>
      <c r="N3" s="18">
        <f>H13</f>
        <v>10</v>
      </c>
      <c r="O3" s="16"/>
      <c r="P3" s="17"/>
      <c r="Q3" s="17"/>
      <c r="R3" s="17"/>
      <c r="T3" s="18">
        <f>N13</f>
        <v>10</v>
      </c>
      <c r="U3" s="16"/>
      <c r="V3" s="17"/>
      <c r="W3" s="17"/>
      <c r="X3" s="17"/>
      <c r="Z3" s="18">
        <f>T13</f>
        <v>10</v>
      </c>
      <c r="AA3" s="16"/>
      <c r="AB3" s="17"/>
      <c r="AC3" s="17"/>
      <c r="AD3" s="17"/>
      <c r="AF3" s="18">
        <f>Z13</f>
        <v>10</v>
      </c>
      <c r="AG3" s="16"/>
      <c r="AH3" s="17"/>
      <c r="AI3" s="17"/>
      <c r="AJ3" s="17"/>
      <c r="AL3" s="18">
        <f>AF13</f>
        <v>10</v>
      </c>
      <c r="AM3" s="16"/>
      <c r="AN3" s="17"/>
      <c r="AO3" s="17"/>
      <c r="AP3" s="17"/>
      <c r="AR3" s="18">
        <f>AL13</f>
        <v>10</v>
      </c>
      <c r="AS3" s="16"/>
      <c r="AT3" s="17"/>
      <c r="AU3" s="17"/>
      <c r="AV3" s="17"/>
      <c r="AX3" s="18">
        <f>AR13</f>
        <v>10</v>
      </c>
      <c r="AY3" s="16"/>
      <c r="AZ3" s="17"/>
      <c r="BA3" s="17"/>
      <c r="BB3" s="17"/>
      <c r="BD3" s="18">
        <f>AX13</f>
        <v>10</v>
      </c>
      <c r="BE3" s="16"/>
      <c r="BF3" s="17"/>
      <c r="BG3" s="17"/>
      <c r="BH3" s="17"/>
    </row>
    <row r="4" spans="1:60" ht="14.25" customHeight="1">
      <c r="A4" s="14" t="s">
        <v>41</v>
      </c>
      <c r="B4" s="16"/>
      <c r="C4" s="16"/>
      <c r="D4" s="17"/>
      <c r="E4" s="17"/>
      <c r="F4" s="19">
        <f>B3*Variables!B1</f>
        <v>2000</v>
      </c>
      <c r="H4" s="16"/>
      <c r="I4" s="16"/>
      <c r="J4" s="17"/>
      <c r="K4" s="17"/>
      <c r="L4" s="19">
        <f>F28</f>
        <v>1650</v>
      </c>
      <c r="N4" s="16"/>
      <c r="O4" s="16"/>
      <c r="P4" s="17"/>
      <c r="Q4" s="17"/>
      <c r="R4" s="19">
        <f>L28</f>
        <v>1265</v>
      </c>
      <c r="T4" s="16"/>
      <c r="U4" s="16"/>
      <c r="V4" s="17"/>
      <c r="W4" s="17"/>
      <c r="X4" s="19">
        <f>R28</f>
        <v>841.5</v>
      </c>
      <c r="Z4" s="16"/>
      <c r="AA4" s="16"/>
      <c r="AB4" s="17"/>
      <c r="AC4" s="17"/>
      <c r="AD4" s="19">
        <f>X28</f>
        <v>375.65</v>
      </c>
      <c r="AF4" s="16"/>
      <c r="AG4" s="16"/>
      <c r="AH4" s="17"/>
      <c r="AI4" s="17"/>
      <c r="AJ4" s="19">
        <f>AD28</f>
        <v>-105.69750000000002</v>
      </c>
      <c r="AL4" s="16"/>
      <c r="AM4" s="16"/>
      <c r="AN4" s="17"/>
      <c r="AO4" s="17"/>
      <c r="AP4" s="19">
        <f>AJ28</f>
        <v>-514.842875</v>
      </c>
      <c r="AR4" s="16"/>
      <c r="AS4" s="16"/>
      <c r="AT4" s="17"/>
      <c r="AU4" s="17"/>
      <c r="AV4" s="19">
        <f>AP28</f>
        <v>-862.61644375</v>
      </c>
      <c r="AX4" s="16"/>
      <c r="AY4" s="16"/>
      <c r="AZ4" s="17"/>
      <c r="BA4" s="17"/>
      <c r="BB4" s="19">
        <f>AV28</f>
        <v>-1158.2239771875002</v>
      </c>
      <c r="BD4" s="16"/>
      <c r="BE4" s="16"/>
      <c r="BF4" s="17"/>
      <c r="BG4" s="17"/>
      <c r="BH4" s="19">
        <f>BB28</f>
        <v>-1409.4903806093753</v>
      </c>
    </row>
    <row r="5" spans="1:60" ht="14.25" customHeight="1">
      <c r="A5" s="14" t="s">
        <v>42</v>
      </c>
      <c r="B5" s="20"/>
      <c r="C5" s="16"/>
      <c r="D5" s="17"/>
      <c r="E5" s="17"/>
      <c r="F5" s="17"/>
      <c r="H5" s="20"/>
      <c r="I5" s="16"/>
      <c r="J5" s="17"/>
      <c r="K5" s="17"/>
      <c r="L5" s="17"/>
      <c r="N5" s="20"/>
      <c r="O5" s="16"/>
      <c r="P5" s="17"/>
      <c r="Q5" s="17"/>
      <c r="R5" s="17"/>
      <c r="T5" s="20"/>
      <c r="U5" s="16"/>
      <c r="V5" s="17"/>
      <c r="W5" s="17"/>
      <c r="X5" s="17"/>
      <c r="Z5" s="20"/>
      <c r="AA5" s="16"/>
      <c r="AB5" s="17"/>
      <c r="AC5" s="17"/>
      <c r="AD5" s="17"/>
      <c r="AF5" s="20"/>
      <c r="AG5" s="16"/>
      <c r="AH5" s="17"/>
      <c r="AI5" s="17"/>
      <c r="AJ5" s="17"/>
      <c r="AL5" s="20"/>
      <c r="AM5" s="16"/>
      <c r="AN5" s="17"/>
      <c r="AO5" s="17"/>
      <c r="AP5" s="17"/>
      <c r="AR5" s="20"/>
      <c r="AS5" s="16"/>
      <c r="AT5" s="17"/>
      <c r="AU5" s="17"/>
      <c r="AV5" s="17"/>
      <c r="AX5" s="20"/>
      <c r="AY5" s="16"/>
      <c r="AZ5" s="17"/>
      <c r="BA5" s="17"/>
      <c r="BB5" s="17"/>
      <c r="BD5" s="20"/>
      <c r="BE5" s="16"/>
      <c r="BF5" s="17"/>
      <c r="BG5" s="17"/>
      <c r="BH5" s="17"/>
    </row>
    <row r="6" spans="1:60" ht="14.25" customHeight="1">
      <c r="A6" s="14" t="s">
        <v>43</v>
      </c>
      <c r="B6" s="16"/>
      <c r="C6" s="16"/>
      <c r="D6" s="17"/>
      <c r="E6" s="21"/>
      <c r="F6" s="19">
        <f>F4-E6</f>
        <v>2000</v>
      </c>
      <c r="H6" s="16"/>
      <c r="I6" s="16"/>
      <c r="J6" s="17"/>
      <c r="K6" s="21"/>
      <c r="L6" s="19">
        <f>L4-K6</f>
        <v>1650</v>
      </c>
      <c r="N6" s="16"/>
      <c r="O6" s="16"/>
      <c r="P6" s="17"/>
      <c r="Q6" s="21"/>
      <c r="R6" s="19">
        <f>R4-Q6</f>
        <v>1265</v>
      </c>
      <c r="T6" s="16"/>
      <c r="U6" s="16"/>
      <c r="V6" s="17"/>
      <c r="W6" s="21"/>
      <c r="X6" s="19">
        <f>X4-W6</f>
        <v>841.5</v>
      </c>
      <c r="Z6" s="16"/>
      <c r="AA6" s="16"/>
      <c r="AB6" s="17"/>
      <c r="AC6" s="21"/>
      <c r="AD6" s="19">
        <f>AD4-AC6</f>
        <v>375.65</v>
      </c>
      <c r="AF6" s="16"/>
      <c r="AG6" s="16"/>
      <c r="AH6" s="17"/>
      <c r="AI6" s="21"/>
      <c r="AJ6" s="19">
        <f>AJ4-AI6</f>
        <v>-105.69750000000002</v>
      </c>
      <c r="AL6" s="16"/>
      <c r="AM6" s="16"/>
      <c r="AN6" s="17"/>
      <c r="AO6" s="21"/>
      <c r="AP6" s="19">
        <f>AP4-AO6</f>
        <v>-514.842875</v>
      </c>
      <c r="AR6" s="16"/>
      <c r="AS6" s="16"/>
      <c r="AT6" s="17"/>
      <c r="AU6" s="21"/>
      <c r="AV6" s="19">
        <f>AV4-AU6</f>
        <v>-862.61644375</v>
      </c>
      <c r="AX6" s="16"/>
      <c r="AY6" s="16"/>
      <c r="AZ6" s="17"/>
      <c r="BA6" s="21"/>
      <c r="BB6" s="19">
        <f>BB4-BA6</f>
        <v>-1158.2239771875002</v>
      </c>
      <c r="BD6" s="16"/>
      <c r="BE6" s="16"/>
      <c r="BF6" s="17"/>
      <c r="BG6" s="21"/>
      <c r="BH6" s="19">
        <f>BH4-BG6</f>
        <v>-1409.4903806093753</v>
      </c>
    </row>
    <row r="7" spans="1:60" ht="14.25" customHeight="1">
      <c r="A7" s="14" t="s">
        <v>44</v>
      </c>
      <c r="B7" s="20"/>
      <c r="C7" s="16"/>
      <c r="D7" s="17"/>
      <c r="E7" s="17"/>
      <c r="F7" s="17"/>
      <c r="H7" s="20"/>
      <c r="I7" s="16"/>
      <c r="J7" s="17"/>
      <c r="K7" s="17"/>
      <c r="L7" s="17"/>
      <c r="N7" s="20"/>
      <c r="O7" s="16"/>
      <c r="P7" s="17"/>
      <c r="Q7" s="17"/>
      <c r="R7" s="17"/>
      <c r="T7" s="20"/>
      <c r="U7" s="16"/>
      <c r="V7" s="17"/>
      <c r="W7" s="17"/>
      <c r="X7" s="17"/>
      <c r="Z7" s="20"/>
      <c r="AA7" s="16"/>
      <c r="AB7" s="17"/>
      <c r="AC7" s="17"/>
      <c r="AD7" s="17"/>
      <c r="AF7" s="20"/>
      <c r="AG7" s="16"/>
      <c r="AH7" s="17"/>
      <c r="AI7" s="17"/>
      <c r="AJ7" s="17"/>
      <c r="AL7" s="20"/>
      <c r="AM7" s="16"/>
      <c r="AN7" s="17"/>
      <c r="AO7" s="17"/>
      <c r="AP7" s="17"/>
      <c r="AR7" s="20"/>
      <c r="AS7" s="16"/>
      <c r="AT7" s="17"/>
      <c r="AU7" s="17"/>
      <c r="AV7" s="17"/>
      <c r="AX7" s="20"/>
      <c r="AY7" s="16"/>
      <c r="AZ7" s="17"/>
      <c r="BA7" s="17"/>
      <c r="BB7" s="17"/>
      <c r="BD7" s="20"/>
      <c r="BE7" s="16"/>
      <c r="BF7" s="17"/>
      <c r="BG7" s="17"/>
      <c r="BH7" s="17"/>
    </row>
    <row r="8" spans="1:60" ht="14.25" customHeight="1">
      <c r="A8" s="14" t="s">
        <v>45</v>
      </c>
      <c r="B8" s="16"/>
      <c r="C8" s="16"/>
      <c r="D8" s="17"/>
      <c r="E8" s="21"/>
      <c r="F8" s="19">
        <f>F6-E8</f>
        <v>2000</v>
      </c>
      <c r="H8" s="16"/>
      <c r="I8" s="16"/>
      <c r="J8" s="17"/>
      <c r="K8" s="21"/>
      <c r="L8" s="19">
        <f>L6-K8</f>
        <v>1650</v>
      </c>
      <c r="N8" s="16"/>
      <c r="O8" s="16"/>
      <c r="P8" s="17"/>
      <c r="Q8" s="21"/>
      <c r="R8" s="19">
        <f>R6-Q8</f>
        <v>1265</v>
      </c>
      <c r="T8" s="16"/>
      <c r="U8" s="16"/>
      <c r="V8" s="17"/>
      <c r="W8" s="21"/>
      <c r="X8" s="19">
        <f>X6-W8</f>
        <v>841.5</v>
      </c>
      <c r="Z8" s="16"/>
      <c r="AA8" s="16"/>
      <c r="AB8" s="17"/>
      <c r="AC8" s="21"/>
      <c r="AD8" s="19">
        <f>AD6-AC8</f>
        <v>375.65</v>
      </c>
      <c r="AF8" s="16"/>
      <c r="AG8" s="16"/>
      <c r="AH8" s="17"/>
      <c r="AI8" s="21"/>
      <c r="AJ8" s="19">
        <f>AJ6-AI8</f>
        <v>-105.69750000000002</v>
      </c>
      <c r="AL8" s="16"/>
      <c r="AM8" s="16"/>
      <c r="AN8" s="17"/>
      <c r="AO8" s="21"/>
      <c r="AP8" s="19">
        <f>AP6-AO8</f>
        <v>-514.842875</v>
      </c>
      <c r="AR8" s="16"/>
      <c r="AS8" s="16"/>
      <c r="AT8" s="17"/>
      <c r="AU8" s="21"/>
      <c r="AV8" s="19">
        <f>AV6-AU8</f>
        <v>-862.61644375</v>
      </c>
      <c r="AX8" s="16"/>
      <c r="AY8" s="16"/>
      <c r="AZ8" s="17"/>
      <c r="BA8" s="21"/>
      <c r="BB8" s="19">
        <f>BB6-BA8</f>
        <v>-1158.2239771875002</v>
      </c>
      <c r="BD8" s="16"/>
      <c r="BE8" s="16"/>
      <c r="BF8" s="17"/>
      <c r="BG8" s="21"/>
      <c r="BH8" s="19">
        <f>BH6-BG8</f>
        <v>-1409.4903806093753</v>
      </c>
    </row>
    <row r="9" spans="1:60" ht="14.25" customHeight="1">
      <c r="A9" s="14" t="s">
        <v>46</v>
      </c>
      <c r="B9" s="20"/>
      <c r="C9" s="16"/>
      <c r="D9" s="17"/>
      <c r="E9" s="17"/>
      <c r="F9" s="17"/>
      <c r="H9" s="20"/>
      <c r="I9" s="16"/>
      <c r="J9" s="17"/>
      <c r="K9" s="17"/>
      <c r="L9" s="17"/>
      <c r="N9" s="20"/>
      <c r="O9" s="16"/>
      <c r="P9" s="17"/>
      <c r="Q9" s="17"/>
      <c r="R9" s="17"/>
      <c r="T9" s="20"/>
      <c r="U9" s="16"/>
      <c r="V9" s="17"/>
      <c r="W9" s="17"/>
      <c r="X9" s="17"/>
      <c r="Z9" s="20"/>
      <c r="AA9" s="16"/>
      <c r="AB9" s="17"/>
      <c r="AC9" s="17"/>
      <c r="AD9" s="17"/>
      <c r="AF9" s="20"/>
      <c r="AG9" s="16"/>
      <c r="AH9" s="17"/>
      <c r="AI9" s="17"/>
      <c r="AJ9" s="17"/>
      <c r="AL9" s="20"/>
      <c r="AM9" s="16"/>
      <c r="AN9" s="17"/>
      <c r="AO9" s="17"/>
      <c r="AP9" s="17"/>
      <c r="AR9" s="20"/>
      <c r="AS9" s="16"/>
      <c r="AT9" s="17"/>
      <c r="AU9" s="17"/>
      <c r="AV9" s="17"/>
      <c r="AX9" s="20"/>
      <c r="AY9" s="16"/>
      <c r="AZ9" s="17"/>
      <c r="BA9" s="17"/>
      <c r="BB9" s="17"/>
      <c r="BD9" s="20"/>
      <c r="BE9" s="16"/>
      <c r="BF9" s="17"/>
      <c r="BG9" s="17"/>
      <c r="BH9" s="17"/>
    </row>
    <row r="10" spans="1:60" ht="14.25" customHeight="1">
      <c r="A10" s="14" t="s">
        <v>47</v>
      </c>
      <c r="B10" s="16"/>
      <c r="C10" s="16"/>
      <c r="D10" s="22"/>
      <c r="E10" s="17"/>
      <c r="F10" s="19">
        <f>F8+D10</f>
        <v>2000</v>
      </c>
      <c r="H10" s="16"/>
      <c r="I10" s="16"/>
      <c r="J10" s="22"/>
      <c r="K10" s="17"/>
      <c r="L10" s="19">
        <f>L8+J10</f>
        <v>1650</v>
      </c>
      <c r="N10" s="16"/>
      <c r="O10" s="16"/>
      <c r="P10" s="22"/>
      <c r="Q10" s="17"/>
      <c r="R10" s="19">
        <f>R8+P10</f>
        <v>1265</v>
      </c>
      <c r="T10" s="16"/>
      <c r="U10" s="16"/>
      <c r="V10" s="22"/>
      <c r="W10" s="17"/>
      <c r="X10" s="19">
        <f>X8+V10</f>
        <v>841.5</v>
      </c>
      <c r="Z10" s="16"/>
      <c r="AA10" s="16"/>
      <c r="AB10" s="22"/>
      <c r="AC10" s="17"/>
      <c r="AD10" s="19">
        <f>AD8+AB10</f>
        <v>375.65</v>
      </c>
      <c r="AF10" s="16"/>
      <c r="AG10" s="16"/>
      <c r="AH10" s="22"/>
      <c r="AI10" s="17"/>
      <c r="AJ10" s="19">
        <f>AJ8+AH10</f>
        <v>-105.69750000000002</v>
      </c>
      <c r="AL10" s="16"/>
      <c r="AM10" s="16"/>
      <c r="AN10" s="22"/>
      <c r="AO10" s="17"/>
      <c r="AP10" s="19">
        <f>AP8+AN10</f>
        <v>-514.842875</v>
      </c>
      <c r="AR10" s="16"/>
      <c r="AS10" s="16"/>
      <c r="AT10" s="22"/>
      <c r="AU10" s="17"/>
      <c r="AV10" s="19">
        <f>AV8+AT10</f>
        <v>-862.61644375</v>
      </c>
      <c r="AX10" s="16"/>
      <c r="AY10" s="16"/>
      <c r="AZ10" s="22"/>
      <c r="BA10" s="17"/>
      <c r="BB10" s="19">
        <f>BB8+AZ10</f>
        <v>-1158.2239771875002</v>
      </c>
      <c r="BD10" s="16"/>
      <c r="BE10" s="16"/>
      <c r="BF10" s="22"/>
      <c r="BG10" s="17"/>
      <c r="BH10" s="19">
        <f>BH8+BF10</f>
        <v>-1409.4903806093753</v>
      </c>
    </row>
    <row r="11" spans="1:60" ht="14.25" customHeight="1">
      <c r="A11" s="14" t="s">
        <v>48</v>
      </c>
      <c r="B11" s="20"/>
      <c r="C11" s="16"/>
      <c r="D11" s="17"/>
      <c r="E11" s="17"/>
      <c r="F11" s="17"/>
      <c r="H11" s="20"/>
      <c r="I11" s="16"/>
      <c r="J11" s="17"/>
      <c r="K11" s="17"/>
      <c r="L11" s="17"/>
      <c r="N11" s="20"/>
      <c r="O11" s="16"/>
      <c r="P11" s="17"/>
      <c r="Q11" s="17"/>
      <c r="R11" s="17"/>
      <c r="T11" s="20"/>
      <c r="U11" s="16"/>
      <c r="V11" s="17"/>
      <c r="W11" s="17"/>
      <c r="X11" s="17"/>
      <c r="Z11" s="20"/>
      <c r="AA11" s="16"/>
      <c r="AB11" s="17"/>
      <c r="AC11" s="17"/>
      <c r="AD11" s="17"/>
      <c r="AF11" s="20"/>
      <c r="AG11" s="16"/>
      <c r="AH11" s="17"/>
      <c r="AI11" s="17"/>
      <c r="AJ11" s="17"/>
      <c r="AL11" s="20"/>
      <c r="AM11" s="16"/>
      <c r="AN11" s="17"/>
      <c r="AO11" s="17"/>
      <c r="AP11" s="17"/>
      <c r="AR11" s="20"/>
      <c r="AS11" s="16"/>
      <c r="AT11" s="17"/>
      <c r="AU11" s="17"/>
      <c r="AV11" s="17"/>
      <c r="AX11" s="20"/>
      <c r="AY11" s="16"/>
      <c r="AZ11" s="17"/>
      <c r="BA11" s="17"/>
      <c r="BB11" s="17"/>
      <c r="BD11" s="20"/>
      <c r="BE11" s="16"/>
      <c r="BF11" s="17"/>
      <c r="BG11" s="17"/>
      <c r="BH11" s="17"/>
    </row>
    <row r="12" spans="1:60" ht="14.25" customHeight="1">
      <c r="A12" s="14" t="s">
        <v>49</v>
      </c>
      <c r="B12" s="16"/>
      <c r="C12" s="16"/>
      <c r="D12" s="17"/>
      <c r="E12" s="19">
        <f>B11*Variables!$B$4</f>
        <v>0</v>
      </c>
      <c r="F12" s="19">
        <f>F10-E12</f>
        <v>2000</v>
      </c>
      <c r="H12" s="16"/>
      <c r="I12" s="16"/>
      <c r="J12" s="17"/>
      <c r="K12" s="19">
        <f>H11*Variables!$B$4</f>
        <v>0</v>
      </c>
      <c r="L12" s="19">
        <f>L10-K12</f>
        <v>1650</v>
      </c>
      <c r="N12" s="16"/>
      <c r="O12" s="16"/>
      <c r="P12" s="17"/>
      <c r="Q12" s="19">
        <f>N11*Variables!$B$4</f>
        <v>0</v>
      </c>
      <c r="R12" s="19">
        <f>R10-Q12</f>
        <v>1265</v>
      </c>
      <c r="T12" s="16"/>
      <c r="U12" s="16"/>
      <c r="V12" s="17"/>
      <c r="W12" s="19">
        <f>T11*Variables!$B$4</f>
        <v>0</v>
      </c>
      <c r="X12" s="19">
        <f>X10-W12</f>
        <v>841.5</v>
      </c>
      <c r="Z12" s="16"/>
      <c r="AA12" s="16"/>
      <c r="AB12" s="17"/>
      <c r="AC12" s="19">
        <f>Z11*Variables!$B$4</f>
        <v>0</v>
      </c>
      <c r="AD12" s="19">
        <f>AD10-AC12</f>
        <v>375.65</v>
      </c>
      <c r="AF12" s="16"/>
      <c r="AG12" s="16"/>
      <c r="AH12" s="17"/>
      <c r="AI12" s="19">
        <f>AF11*Variables!$B$4</f>
        <v>0</v>
      </c>
      <c r="AJ12" s="19">
        <f>AJ10-AI12</f>
        <v>-105.69750000000002</v>
      </c>
      <c r="AL12" s="16"/>
      <c r="AM12" s="16"/>
      <c r="AN12" s="17"/>
      <c r="AO12" s="19">
        <f>AL11*Variables!$B$4</f>
        <v>0</v>
      </c>
      <c r="AP12" s="19">
        <f>AP10-AO12</f>
        <v>-514.842875</v>
      </c>
      <c r="AR12" s="16"/>
      <c r="AS12" s="16"/>
      <c r="AT12" s="17"/>
      <c r="AU12" s="19">
        <f>AR11*Variables!$B$4</f>
        <v>0</v>
      </c>
      <c r="AV12" s="19">
        <f>AV10-AU12</f>
        <v>-862.61644375</v>
      </c>
      <c r="AX12" s="16"/>
      <c r="AY12" s="16"/>
      <c r="AZ12" s="17"/>
      <c r="BA12" s="19">
        <f>AX11*Variables!$B$4</f>
        <v>0</v>
      </c>
      <c r="BB12" s="19">
        <f>BB10-BA12</f>
        <v>-1158.2239771875002</v>
      </c>
      <c r="BD12" s="16"/>
      <c r="BE12" s="16"/>
      <c r="BF12" s="17"/>
      <c r="BG12" s="19">
        <f>BD11*Variables!$B$4</f>
        <v>0</v>
      </c>
      <c r="BH12" s="19">
        <f>BH10-BG12</f>
        <v>-1409.4903806093753</v>
      </c>
    </row>
    <row r="13" spans="1:60" ht="14.25" customHeight="1">
      <c r="A13" s="14" t="s">
        <v>40</v>
      </c>
      <c r="B13" s="23">
        <f>B3+B5+B7-B9</f>
        <v>10</v>
      </c>
      <c r="C13" s="16"/>
      <c r="D13" s="17"/>
      <c r="E13" s="17"/>
      <c r="F13" s="17"/>
      <c r="H13" s="23">
        <f>H3+H5+H7-H9+B11</f>
        <v>10</v>
      </c>
      <c r="I13" s="16"/>
      <c r="J13" s="17"/>
      <c r="K13" s="17"/>
      <c r="L13" s="17"/>
      <c r="N13" s="23">
        <f>N3+N5+N7-N9+H11</f>
        <v>10</v>
      </c>
      <c r="O13" s="16"/>
      <c r="P13" s="17"/>
      <c r="Q13" s="17"/>
      <c r="R13" s="17"/>
      <c r="T13" s="23">
        <f>T3+T5+T7-T9+N11</f>
        <v>10</v>
      </c>
      <c r="U13" s="16"/>
      <c r="V13" s="17"/>
      <c r="W13" s="17"/>
      <c r="X13" s="17"/>
      <c r="Z13" s="23">
        <f>Z3+Z5+Z7-Z9+T11</f>
        <v>10</v>
      </c>
      <c r="AA13" s="16"/>
      <c r="AB13" s="17"/>
      <c r="AC13" s="17"/>
      <c r="AD13" s="17"/>
      <c r="AF13" s="23">
        <f>AF3+AF5+AF7-AF9+Z11</f>
        <v>10</v>
      </c>
      <c r="AG13" s="16"/>
      <c r="AH13" s="17"/>
      <c r="AI13" s="17"/>
      <c r="AJ13" s="17"/>
      <c r="AL13" s="23">
        <f>AL3+AL5+AL7-AL9+AF11</f>
        <v>10</v>
      </c>
      <c r="AM13" s="16"/>
      <c r="AN13" s="17"/>
      <c r="AO13" s="17"/>
      <c r="AP13" s="17"/>
      <c r="AR13" s="23">
        <f>AR3+AR5+AR7-AR9+AL11</f>
        <v>10</v>
      </c>
      <c r="AS13" s="16"/>
      <c r="AT13" s="17"/>
      <c r="AU13" s="17"/>
      <c r="AV13" s="17"/>
      <c r="AX13" s="23">
        <f>AX3+AX5+AX7-AX9+AR11</f>
        <v>10</v>
      </c>
      <c r="AY13" s="16"/>
      <c r="AZ13" s="17"/>
      <c r="BA13" s="17"/>
      <c r="BB13" s="17"/>
      <c r="BD13" s="23">
        <f>BD3+BD5+BD7-BD9+AX11</f>
        <v>10</v>
      </c>
      <c r="BE13" s="16"/>
      <c r="BF13" s="17"/>
      <c r="BG13" s="17"/>
      <c r="BH13" s="17"/>
    </row>
    <row r="14" spans="1:60" ht="14.25" customHeight="1">
      <c r="A14" s="14" t="s">
        <v>1</v>
      </c>
      <c r="B14" s="20"/>
      <c r="C14" s="16"/>
      <c r="D14" s="17"/>
      <c r="E14" s="17"/>
      <c r="F14" s="17"/>
      <c r="H14" s="20"/>
      <c r="I14" s="16"/>
      <c r="J14" s="17"/>
      <c r="K14" s="17"/>
      <c r="L14" s="17"/>
      <c r="N14" s="20"/>
      <c r="O14" s="16"/>
      <c r="P14" s="17"/>
      <c r="Q14" s="17"/>
      <c r="R14" s="17"/>
      <c r="T14" s="20"/>
      <c r="U14" s="16"/>
      <c r="V14" s="17"/>
      <c r="W14" s="17"/>
      <c r="X14" s="17"/>
      <c r="Z14" s="20"/>
      <c r="AA14" s="16"/>
      <c r="AB14" s="17"/>
      <c r="AC14" s="17"/>
      <c r="AD14" s="17"/>
      <c r="AF14" s="20"/>
      <c r="AG14" s="16"/>
      <c r="AH14" s="17"/>
      <c r="AI14" s="17"/>
      <c r="AJ14" s="17"/>
      <c r="AL14" s="20"/>
      <c r="AM14" s="16"/>
      <c r="AN14" s="17"/>
      <c r="AO14" s="17"/>
      <c r="AP14" s="17"/>
      <c r="AR14" s="20"/>
      <c r="AS14" s="16"/>
      <c r="AT14" s="17"/>
      <c r="AU14" s="17"/>
      <c r="AV14" s="17"/>
      <c r="AX14" s="20"/>
      <c r="AY14" s="16"/>
      <c r="AZ14" s="17"/>
      <c r="BA14" s="17"/>
      <c r="BB14" s="17"/>
      <c r="BD14" s="20"/>
      <c r="BE14" s="16"/>
      <c r="BF14" s="17"/>
      <c r="BG14" s="17"/>
      <c r="BH14" s="17"/>
    </row>
    <row r="15" spans="1:60" ht="14.25" customHeight="1">
      <c r="A15" s="14" t="s">
        <v>50</v>
      </c>
      <c r="B15" s="16"/>
      <c r="C15" s="16"/>
      <c r="D15" s="17"/>
      <c r="E15" s="19">
        <f>B14*Variables!$B$2</f>
        <v>0</v>
      </c>
      <c r="F15" s="19">
        <f>F12-E15</f>
        <v>2000</v>
      </c>
      <c r="H15" s="16"/>
      <c r="I15" s="16"/>
      <c r="J15" s="17"/>
      <c r="K15" s="19">
        <f>H14*Variables!$B$2</f>
        <v>0</v>
      </c>
      <c r="L15" s="19">
        <f>L12-K15</f>
        <v>1650</v>
      </c>
      <c r="N15" s="16"/>
      <c r="O15" s="16"/>
      <c r="P15" s="17"/>
      <c r="Q15" s="19">
        <f>N14*Variables!$B$2</f>
        <v>0</v>
      </c>
      <c r="R15" s="19">
        <f>R12-Q15</f>
        <v>1265</v>
      </c>
      <c r="T15" s="16"/>
      <c r="U15" s="16"/>
      <c r="V15" s="17"/>
      <c r="W15" s="19">
        <f>T14*Variables!$B$2</f>
        <v>0</v>
      </c>
      <c r="X15" s="19">
        <f>X12-W15</f>
        <v>841.5</v>
      </c>
      <c r="Z15" s="16"/>
      <c r="AA15" s="16"/>
      <c r="AB15" s="17"/>
      <c r="AC15" s="19">
        <f>Z14*Variables!$B$2</f>
        <v>0</v>
      </c>
      <c r="AD15" s="19">
        <f>AD12-AC15</f>
        <v>375.65</v>
      </c>
      <c r="AF15" s="16"/>
      <c r="AG15" s="16"/>
      <c r="AH15" s="17"/>
      <c r="AI15" s="19">
        <f>AF14*Variables!$B$2</f>
        <v>0</v>
      </c>
      <c r="AJ15" s="19">
        <f>AJ12-AI15</f>
        <v>-105.69750000000002</v>
      </c>
      <c r="AL15" s="16"/>
      <c r="AM15" s="16"/>
      <c r="AN15" s="17"/>
      <c r="AO15" s="19">
        <f>AL14*Variables!$B$2</f>
        <v>0</v>
      </c>
      <c r="AP15" s="19">
        <f>AP12-AO15</f>
        <v>-514.842875</v>
      </c>
      <c r="AR15" s="16"/>
      <c r="AS15" s="16"/>
      <c r="AT15" s="17"/>
      <c r="AU15" s="19">
        <f>AR14*Variables!$B$2</f>
        <v>0</v>
      </c>
      <c r="AV15" s="19">
        <f>AV12-AU15</f>
        <v>-862.61644375</v>
      </c>
      <c r="AX15" s="16"/>
      <c r="AY15" s="16"/>
      <c r="AZ15" s="17"/>
      <c r="BA15" s="19">
        <f>AX14*Variables!$B$2</f>
        <v>0</v>
      </c>
      <c r="BB15" s="19">
        <f>BB12-BA15</f>
        <v>-1158.2239771875002</v>
      </c>
      <c r="BD15" s="16"/>
      <c r="BE15" s="16"/>
      <c r="BF15" s="17"/>
      <c r="BG15" s="19">
        <f>BD14*Variables!$B$2</f>
        <v>0</v>
      </c>
      <c r="BH15" s="19">
        <f>BH12-BG15</f>
        <v>-1409.4903806093753</v>
      </c>
    </row>
    <row r="16" spans="1:60" ht="14.25" customHeight="1">
      <c r="A16" s="14" t="s">
        <v>2</v>
      </c>
      <c r="B16" s="20"/>
      <c r="C16" s="16"/>
      <c r="D16" s="17"/>
      <c r="E16" s="17"/>
      <c r="F16" s="17"/>
      <c r="H16" s="20"/>
      <c r="I16" s="16"/>
      <c r="J16" s="17"/>
      <c r="K16" s="17"/>
      <c r="L16" s="17"/>
      <c r="N16" s="20"/>
      <c r="O16" s="16"/>
      <c r="P16" s="17"/>
      <c r="Q16" s="17"/>
      <c r="R16" s="17"/>
      <c r="T16" s="20"/>
      <c r="U16" s="16"/>
      <c r="V16" s="17"/>
      <c r="W16" s="17"/>
      <c r="X16" s="17"/>
      <c r="Z16" s="20"/>
      <c r="AA16" s="16"/>
      <c r="AB16" s="17"/>
      <c r="AC16" s="17"/>
      <c r="AD16" s="17"/>
      <c r="AF16" s="20"/>
      <c r="AG16" s="16"/>
      <c r="AH16" s="17"/>
      <c r="AI16" s="17"/>
      <c r="AJ16" s="17"/>
      <c r="AL16" s="20"/>
      <c r="AM16" s="16"/>
      <c r="AN16" s="17"/>
      <c r="AO16" s="17"/>
      <c r="AP16" s="17"/>
      <c r="AR16" s="20"/>
      <c r="AS16" s="16"/>
      <c r="AT16" s="17"/>
      <c r="AU16" s="17"/>
      <c r="AV16" s="17"/>
      <c r="AX16" s="20"/>
      <c r="AY16" s="16"/>
      <c r="AZ16" s="17"/>
      <c r="BA16" s="17"/>
      <c r="BB16" s="17"/>
      <c r="BD16" s="20"/>
      <c r="BE16" s="16"/>
      <c r="BF16" s="17"/>
      <c r="BG16" s="17"/>
      <c r="BH16" s="17"/>
    </row>
    <row r="17" spans="1:60" ht="14.25" customHeight="1">
      <c r="A17" s="14" t="s">
        <v>51</v>
      </c>
      <c r="B17" s="16"/>
      <c r="C17" s="16"/>
      <c r="D17" s="17"/>
      <c r="E17" s="19">
        <f>B16*Variables!$B$3</f>
        <v>0</v>
      </c>
      <c r="F17" s="19">
        <f>F15-E17</f>
        <v>2000</v>
      </c>
      <c r="H17" s="16"/>
      <c r="I17" s="16"/>
      <c r="J17" s="17"/>
      <c r="K17" s="19">
        <f>H16*Variables!$B$3</f>
        <v>0</v>
      </c>
      <c r="L17" s="19">
        <f>L15-K17</f>
        <v>1650</v>
      </c>
      <c r="N17" s="16"/>
      <c r="O17" s="16"/>
      <c r="P17" s="17"/>
      <c r="Q17" s="19">
        <f>N16*Variables!$B$3</f>
        <v>0</v>
      </c>
      <c r="R17" s="19">
        <f>R15-Q17</f>
        <v>1265</v>
      </c>
      <c r="T17" s="16"/>
      <c r="U17" s="16"/>
      <c r="V17" s="17"/>
      <c r="W17" s="19">
        <f>T16*Variables!$B$3</f>
        <v>0</v>
      </c>
      <c r="X17" s="19">
        <f>X15-W17</f>
        <v>841.5</v>
      </c>
      <c r="Z17" s="16"/>
      <c r="AA17" s="16"/>
      <c r="AB17" s="17"/>
      <c r="AC17" s="19">
        <f>Z16*Variables!$B$3</f>
        <v>0</v>
      </c>
      <c r="AD17" s="19">
        <f>AD15-AC17</f>
        <v>375.65</v>
      </c>
      <c r="AF17" s="16"/>
      <c r="AG17" s="16"/>
      <c r="AH17" s="17"/>
      <c r="AI17" s="19">
        <f>AF16*Variables!$B$3</f>
        <v>0</v>
      </c>
      <c r="AJ17" s="19">
        <f>AJ15-AI17</f>
        <v>-105.69750000000002</v>
      </c>
      <c r="AL17" s="16"/>
      <c r="AM17" s="16"/>
      <c r="AN17" s="17"/>
      <c r="AO17" s="19">
        <f>AL16*Variables!$B$3</f>
        <v>0</v>
      </c>
      <c r="AP17" s="19">
        <f>AP15-AO17</f>
        <v>-514.842875</v>
      </c>
      <c r="AR17" s="16"/>
      <c r="AS17" s="16"/>
      <c r="AT17" s="17"/>
      <c r="AU17" s="19">
        <f>AR16*Variables!$B$3</f>
        <v>0</v>
      </c>
      <c r="AV17" s="19">
        <f>AV15-AU17</f>
        <v>-862.61644375</v>
      </c>
      <c r="AX17" s="16"/>
      <c r="AY17" s="16"/>
      <c r="AZ17" s="17"/>
      <c r="BA17" s="19">
        <f>AX16*Variables!$B$3</f>
        <v>0</v>
      </c>
      <c r="BB17" s="19">
        <f>BB15-BA17</f>
        <v>-1158.2239771875002</v>
      </c>
      <c r="BD17" s="16"/>
      <c r="BE17" s="16"/>
      <c r="BF17" s="17"/>
      <c r="BG17" s="19">
        <f>BD16*Variables!$B$3</f>
        <v>0</v>
      </c>
      <c r="BH17" s="19">
        <f>BH15-BG17</f>
        <v>-1409.4903806093753</v>
      </c>
    </row>
    <row r="18" spans="1:60" ht="14.25" customHeight="1">
      <c r="A18" s="14" t="s">
        <v>52</v>
      </c>
      <c r="B18" s="23">
        <f>B13-B14-B16</f>
        <v>10</v>
      </c>
      <c r="C18" s="16"/>
      <c r="D18" s="17"/>
      <c r="E18" s="17"/>
      <c r="F18" s="17"/>
      <c r="H18" s="23">
        <f>H13-H14-H16</f>
        <v>10</v>
      </c>
      <c r="I18" s="16"/>
      <c r="J18" s="17"/>
      <c r="K18" s="17"/>
      <c r="L18" s="17"/>
      <c r="N18" s="23">
        <f>N13-N14-N16</f>
        <v>10</v>
      </c>
      <c r="O18" s="16"/>
      <c r="P18" s="17"/>
      <c r="Q18" s="17"/>
      <c r="R18" s="17"/>
      <c r="T18" s="23">
        <f>T13-T14-T16</f>
        <v>10</v>
      </c>
      <c r="U18" s="16"/>
      <c r="V18" s="17"/>
      <c r="W18" s="17"/>
      <c r="X18" s="17"/>
      <c r="Z18" s="23">
        <f>Z13-Z14-Z16</f>
        <v>10</v>
      </c>
      <c r="AA18" s="16"/>
      <c r="AB18" s="17"/>
      <c r="AC18" s="17"/>
      <c r="AD18" s="17"/>
      <c r="AF18" s="23">
        <f>AF13-AF14-AF16</f>
        <v>10</v>
      </c>
      <c r="AG18" s="16"/>
      <c r="AH18" s="17"/>
      <c r="AI18" s="17"/>
      <c r="AJ18" s="17"/>
      <c r="AL18" s="23">
        <f>AL13-AL14-AL16</f>
        <v>10</v>
      </c>
      <c r="AM18" s="16"/>
      <c r="AN18" s="17"/>
      <c r="AO18" s="17"/>
      <c r="AP18" s="17"/>
      <c r="AR18" s="23">
        <f>AR13-AR14-AR16</f>
        <v>10</v>
      </c>
      <c r="AS18" s="16"/>
      <c r="AT18" s="17"/>
      <c r="AU18" s="17"/>
      <c r="AV18" s="17"/>
      <c r="AX18" s="23">
        <f>AX13-AX14-AX16</f>
        <v>10</v>
      </c>
      <c r="AY18" s="16"/>
      <c r="AZ18" s="17"/>
      <c r="BA18" s="17"/>
      <c r="BB18" s="17"/>
      <c r="BD18" s="23">
        <f>BD13-BD14-BD16</f>
        <v>10</v>
      </c>
      <c r="BE18" s="16"/>
      <c r="BF18" s="17"/>
      <c r="BG18" s="17"/>
      <c r="BH18" s="17"/>
    </row>
    <row r="19" spans="1:60" ht="14.25" customHeight="1">
      <c r="A19" s="14" t="s">
        <v>53</v>
      </c>
      <c r="B19" s="16"/>
      <c r="C19" s="16"/>
      <c r="D19" s="17"/>
      <c r="E19" s="19">
        <f>B18*Variables!$B$5</f>
        <v>500</v>
      </c>
      <c r="F19" s="19">
        <f>F17-E19</f>
        <v>1500</v>
      </c>
      <c r="H19" s="16"/>
      <c r="I19" s="16"/>
      <c r="J19" s="17"/>
      <c r="K19" s="19">
        <f>H18*Variables!$B$5</f>
        <v>500</v>
      </c>
      <c r="L19" s="19">
        <f>L17-K19</f>
        <v>1150</v>
      </c>
      <c r="N19" s="16"/>
      <c r="O19" s="16"/>
      <c r="P19" s="17"/>
      <c r="Q19" s="19">
        <f>N18*Variables!$B$5</f>
        <v>500</v>
      </c>
      <c r="R19" s="19">
        <f>R17-Q19</f>
        <v>765</v>
      </c>
      <c r="T19" s="16"/>
      <c r="U19" s="16"/>
      <c r="V19" s="17"/>
      <c r="W19" s="19">
        <f>T18*Variables!$B$5</f>
        <v>500</v>
      </c>
      <c r="X19" s="19">
        <f>X17-W19</f>
        <v>341.5</v>
      </c>
      <c r="Z19" s="16"/>
      <c r="AA19" s="16"/>
      <c r="AB19" s="17"/>
      <c r="AC19" s="19">
        <f>Z18*Variables!$B$5</f>
        <v>500</v>
      </c>
      <c r="AD19" s="19">
        <f>AD17-AC19</f>
        <v>-124.35000000000002</v>
      </c>
      <c r="AF19" s="16"/>
      <c r="AG19" s="16"/>
      <c r="AH19" s="17"/>
      <c r="AI19" s="19">
        <f>AF18*Variables!$B$5</f>
        <v>500</v>
      </c>
      <c r="AJ19" s="19">
        <f>AJ17-AI19</f>
        <v>-605.6975</v>
      </c>
      <c r="AL19" s="16"/>
      <c r="AM19" s="16"/>
      <c r="AN19" s="17"/>
      <c r="AO19" s="19">
        <f>AL18*Variables!$B$5</f>
        <v>500</v>
      </c>
      <c r="AP19" s="19">
        <f>AP17-AO19</f>
        <v>-1014.842875</v>
      </c>
      <c r="AR19" s="16"/>
      <c r="AS19" s="16"/>
      <c r="AT19" s="17"/>
      <c r="AU19" s="19">
        <f>AR18*Variables!$B$5</f>
        <v>500</v>
      </c>
      <c r="AV19" s="19">
        <f>AV17-AU19</f>
        <v>-1362.6164437500001</v>
      </c>
      <c r="AX19" s="16"/>
      <c r="AY19" s="16"/>
      <c r="AZ19" s="17"/>
      <c r="BA19" s="19">
        <f>AX18*Variables!$B$5</f>
        <v>500</v>
      </c>
      <c r="BB19" s="19">
        <f>BB17-BA19</f>
        <v>-1658.2239771875002</v>
      </c>
      <c r="BD19" s="16"/>
      <c r="BE19" s="16"/>
      <c r="BF19" s="17"/>
      <c r="BG19" s="19">
        <f>BD18*Variables!$B$5</f>
        <v>500</v>
      </c>
      <c r="BH19" s="19">
        <f>BH17-BG19</f>
        <v>-1909.4903806093753</v>
      </c>
    </row>
    <row r="20" spans="1:60" ht="14.25" customHeight="1">
      <c r="A20" s="14" t="s">
        <v>54</v>
      </c>
      <c r="B20" s="16"/>
      <c r="C20" s="24"/>
      <c r="D20" s="17"/>
      <c r="E20" s="17"/>
      <c r="F20" s="17"/>
      <c r="H20" s="16"/>
      <c r="I20" s="24"/>
      <c r="J20" s="17"/>
      <c r="K20" s="17"/>
      <c r="L20" s="17"/>
      <c r="N20" s="16"/>
      <c r="O20" s="24"/>
      <c r="P20" s="17"/>
      <c r="Q20" s="17"/>
      <c r="R20" s="17"/>
      <c r="T20" s="16"/>
      <c r="U20" s="24"/>
      <c r="V20" s="17"/>
      <c r="W20" s="17"/>
      <c r="X20" s="17"/>
      <c r="Z20" s="16"/>
      <c r="AA20" s="24"/>
      <c r="AB20" s="17"/>
      <c r="AC20" s="17"/>
      <c r="AD20" s="17"/>
      <c r="AF20" s="16"/>
      <c r="AG20" s="24"/>
      <c r="AH20" s="17"/>
      <c r="AI20" s="17"/>
      <c r="AJ20" s="17"/>
      <c r="AL20" s="16"/>
      <c r="AM20" s="24"/>
      <c r="AN20" s="17"/>
      <c r="AO20" s="17"/>
      <c r="AP20" s="17"/>
      <c r="AR20" s="16"/>
      <c r="AS20" s="24"/>
      <c r="AT20" s="17"/>
      <c r="AU20" s="17"/>
      <c r="AV20" s="17"/>
      <c r="AX20" s="16"/>
      <c r="AY20" s="24"/>
      <c r="AZ20" s="17"/>
      <c r="BA20" s="17"/>
      <c r="BB20" s="17"/>
      <c r="BD20" s="16"/>
      <c r="BE20" s="24"/>
      <c r="BF20" s="17"/>
      <c r="BG20" s="17"/>
      <c r="BH20" s="17"/>
    </row>
    <row r="21" spans="1:60" ht="14.25" customHeight="1">
      <c r="A21" s="14" t="s">
        <v>55</v>
      </c>
      <c r="B21" s="16"/>
      <c r="C21" s="24"/>
      <c r="D21" s="17"/>
      <c r="E21" s="17"/>
      <c r="F21" s="17"/>
      <c r="H21" s="16"/>
      <c r="I21" s="24"/>
      <c r="J21" s="17"/>
      <c r="K21" s="17"/>
      <c r="L21" s="17"/>
      <c r="N21" s="16"/>
      <c r="O21" s="24"/>
      <c r="P21" s="17"/>
      <c r="Q21" s="17"/>
      <c r="R21" s="17"/>
      <c r="T21" s="16"/>
      <c r="U21" s="24"/>
      <c r="V21" s="17"/>
      <c r="W21" s="17"/>
      <c r="X21" s="17"/>
      <c r="Z21" s="16"/>
      <c r="AA21" s="24"/>
      <c r="AB21" s="17"/>
      <c r="AC21" s="17"/>
      <c r="AD21" s="17"/>
      <c r="AF21" s="16"/>
      <c r="AG21" s="24"/>
      <c r="AH21" s="17"/>
      <c r="AI21" s="17"/>
      <c r="AJ21" s="17"/>
      <c r="AL21" s="16"/>
      <c r="AM21" s="24"/>
      <c r="AN21" s="17"/>
      <c r="AO21" s="17"/>
      <c r="AP21" s="17"/>
      <c r="AR21" s="16"/>
      <c r="AS21" s="24"/>
      <c r="AT21" s="17"/>
      <c r="AU21" s="17"/>
      <c r="AV21" s="17"/>
      <c r="AX21" s="16"/>
      <c r="AY21" s="24"/>
      <c r="AZ21" s="17"/>
      <c r="BA21" s="17"/>
      <c r="BB21" s="17"/>
      <c r="BD21" s="16"/>
      <c r="BE21" s="24"/>
      <c r="BF21" s="17"/>
      <c r="BG21" s="17"/>
      <c r="BH21" s="17"/>
    </row>
    <row r="22" spans="1:60" ht="14.25" customHeight="1">
      <c r="A22" s="14" t="s">
        <v>56</v>
      </c>
      <c r="B22" s="16"/>
      <c r="C22" s="23">
        <f>C20*B14</f>
        <v>0</v>
      </c>
      <c r="D22" s="17"/>
      <c r="E22" s="17"/>
      <c r="F22" s="17"/>
      <c r="H22" s="16"/>
      <c r="I22" s="23">
        <f>I20*H14</f>
        <v>0</v>
      </c>
      <c r="J22" s="17"/>
      <c r="K22" s="17"/>
      <c r="L22" s="17"/>
      <c r="N22" s="16"/>
      <c r="O22" s="23">
        <f>O20*N14</f>
        <v>0</v>
      </c>
      <c r="P22" s="17"/>
      <c r="Q22" s="17"/>
      <c r="R22" s="17"/>
      <c r="T22" s="16"/>
      <c r="U22" s="23">
        <f>U20*T14</f>
        <v>0</v>
      </c>
      <c r="V22" s="17"/>
      <c r="W22" s="17"/>
      <c r="X22" s="17"/>
      <c r="Z22" s="16"/>
      <c r="AA22" s="23">
        <f>AA20*Z14</f>
        <v>0</v>
      </c>
      <c r="AB22" s="17"/>
      <c r="AC22" s="17"/>
      <c r="AD22" s="17"/>
      <c r="AF22" s="16"/>
      <c r="AG22" s="23">
        <f>AG20*AF14</f>
        <v>0</v>
      </c>
      <c r="AH22" s="17"/>
      <c r="AI22" s="17"/>
      <c r="AJ22" s="17"/>
      <c r="AL22" s="16"/>
      <c r="AM22" s="23">
        <f>AM20*AL14</f>
        <v>0</v>
      </c>
      <c r="AN22" s="17"/>
      <c r="AO22" s="17"/>
      <c r="AP22" s="17"/>
      <c r="AR22" s="16"/>
      <c r="AS22" s="23">
        <f>AS20*AR14</f>
        <v>0</v>
      </c>
      <c r="AT22" s="17"/>
      <c r="AU22" s="17"/>
      <c r="AV22" s="17"/>
      <c r="AX22" s="16"/>
      <c r="AY22" s="23">
        <f>AY20*AX14</f>
        <v>0</v>
      </c>
      <c r="AZ22" s="17"/>
      <c r="BA22" s="17"/>
      <c r="BB22" s="17"/>
      <c r="BD22" s="16"/>
      <c r="BE22" s="23">
        <f>BE20*BD14</f>
        <v>0</v>
      </c>
      <c r="BF22" s="17"/>
      <c r="BG22" s="17"/>
      <c r="BH22" s="17"/>
    </row>
    <row r="23" spans="1:60" ht="14.25" customHeight="1">
      <c r="A23" s="14" t="s">
        <v>57</v>
      </c>
      <c r="B23" s="16"/>
      <c r="C23" s="23">
        <f>C21*B16</f>
        <v>0</v>
      </c>
      <c r="D23" s="17"/>
      <c r="E23" s="17"/>
      <c r="F23" s="17"/>
      <c r="H23" s="16"/>
      <c r="I23" s="23">
        <f>I21*H16</f>
        <v>0</v>
      </c>
      <c r="J23" s="17"/>
      <c r="K23" s="17"/>
      <c r="L23" s="17"/>
      <c r="N23" s="16"/>
      <c r="O23" s="23">
        <f>O21*N16</f>
        <v>0</v>
      </c>
      <c r="P23" s="17"/>
      <c r="Q23" s="17"/>
      <c r="R23" s="17"/>
      <c r="T23" s="16"/>
      <c r="U23" s="23">
        <f>U21*T16</f>
        <v>0</v>
      </c>
      <c r="V23" s="17"/>
      <c r="W23" s="17"/>
      <c r="X23" s="17"/>
      <c r="Z23" s="16"/>
      <c r="AA23" s="23">
        <f>AA21*Z16</f>
        <v>0</v>
      </c>
      <c r="AB23" s="17"/>
      <c r="AC23" s="17"/>
      <c r="AD23" s="17"/>
      <c r="AF23" s="16"/>
      <c r="AG23" s="23">
        <f>AG21*AF16</f>
        <v>0</v>
      </c>
      <c r="AH23" s="17"/>
      <c r="AI23" s="17"/>
      <c r="AJ23" s="17"/>
      <c r="AL23" s="16"/>
      <c r="AM23" s="23">
        <f>AM21*AL16</f>
        <v>0</v>
      </c>
      <c r="AN23" s="17"/>
      <c r="AO23" s="17"/>
      <c r="AP23" s="17"/>
      <c r="AR23" s="16"/>
      <c r="AS23" s="23">
        <f>AS21*AR16</f>
        <v>0</v>
      </c>
      <c r="AT23" s="17"/>
      <c r="AU23" s="17"/>
      <c r="AV23" s="17"/>
      <c r="AX23" s="16"/>
      <c r="AY23" s="23">
        <f>AY21*AX16</f>
        <v>0</v>
      </c>
      <c r="AZ23" s="17"/>
      <c r="BA23" s="17"/>
      <c r="BB23" s="17"/>
      <c r="BD23" s="16"/>
      <c r="BE23" s="23">
        <f>BE21*BD16</f>
        <v>0</v>
      </c>
      <c r="BF23" s="17"/>
      <c r="BG23" s="17"/>
      <c r="BH23" s="17"/>
    </row>
    <row r="24" spans="1:60" ht="14.25" customHeight="1">
      <c r="A24" s="14" t="s">
        <v>58</v>
      </c>
      <c r="B24" s="16"/>
      <c r="C24" s="23">
        <f>C22+C23</f>
        <v>0</v>
      </c>
      <c r="D24" s="17"/>
      <c r="E24" s="17"/>
      <c r="F24" s="17"/>
      <c r="H24" s="16"/>
      <c r="I24" s="23">
        <f>I22+I23</f>
        <v>0</v>
      </c>
      <c r="J24" s="17"/>
      <c r="K24" s="17"/>
      <c r="L24" s="17"/>
      <c r="N24" s="16"/>
      <c r="O24" s="23">
        <f>O22+O23</f>
        <v>0</v>
      </c>
      <c r="P24" s="17"/>
      <c r="Q24" s="17"/>
      <c r="R24" s="17"/>
      <c r="T24" s="16"/>
      <c r="U24" s="23">
        <f>U22+U23</f>
        <v>0</v>
      </c>
      <c r="V24" s="17"/>
      <c r="W24" s="17"/>
      <c r="X24" s="17"/>
      <c r="Z24" s="16"/>
      <c r="AA24" s="23">
        <f>AA22+AA23</f>
        <v>0</v>
      </c>
      <c r="AB24" s="17"/>
      <c r="AC24" s="17"/>
      <c r="AD24" s="17"/>
      <c r="AF24" s="16"/>
      <c r="AG24" s="23">
        <f>AG22+AG23</f>
        <v>0</v>
      </c>
      <c r="AH24" s="17"/>
      <c r="AI24" s="17"/>
      <c r="AJ24" s="17"/>
      <c r="AL24" s="16"/>
      <c r="AM24" s="23">
        <f>AM22+AM23</f>
        <v>0</v>
      </c>
      <c r="AN24" s="17"/>
      <c r="AO24" s="17"/>
      <c r="AP24" s="17"/>
      <c r="AR24" s="16"/>
      <c r="AS24" s="23">
        <f>AS22+AS23</f>
        <v>0</v>
      </c>
      <c r="AT24" s="17"/>
      <c r="AU24" s="17"/>
      <c r="AV24" s="17"/>
      <c r="AX24" s="16"/>
      <c r="AY24" s="23">
        <f>AY22+AY23</f>
        <v>0</v>
      </c>
      <c r="AZ24" s="17"/>
      <c r="BA24" s="17"/>
      <c r="BB24" s="17"/>
      <c r="BD24" s="16"/>
      <c r="BE24" s="23">
        <f>BE22+BE23</f>
        <v>0</v>
      </c>
      <c r="BF24" s="17"/>
      <c r="BG24" s="17"/>
      <c r="BH24" s="17"/>
    </row>
    <row r="25" spans="1:60" ht="14.25" customHeight="1">
      <c r="A25" s="14" t="s">
        <v>13</v>
      </c>
      <c r="B25" s="16"/>
      <c r="C25" s="16"/>
      <c r="D25" s="22"/>
      <c r="E25" s="17"/>
      <c r="F25" s="17"/>
      <c r="H25" s="16"/>
      <c r="I25" s="16"/>
      <c r="J25" s="22"/>
      <c r="K25" s="17"/>
      <c r="L25" s="17"/>
      <c r="N25" s="16"/>
      <c r="O25" s="16"/>
      <c r="P25" s="22"/>
      <c r="Q25" s="17"/>
      <c r="R25" s="17"/>
      <c r="T25" s="16"/>
      <c r="U25" s="16"/>
      <c r="V25" s="22"/>
      <c r="W25" s="17"/>
      <c r="X25" s="17"/>
      <c r="Z25" s="16"/>
      <c r="AA25" s="16"/>
      <c r="AB25" s="22"/>
      <c r="AC25" s="17"/>
      <c r="AD25" s="17"/>
      <c r="AF25" s="16"/>
      <c r="AG25" s="16"/>
      <c r="AH25" s="22"/>
      <c r="AI25" s="17"/>
      <c r="AJ25" s="17"/>
      <c r="AL25" s="16"/>
      <c r="AM25" s="16"/>
      <c r="AN25" s="22"/>
      <c r="AO25" s="17"/>
      <c r="AP25" s="17"/>
      <c r="AR25" s="16"/>
      <c r="AS25" s="16"/>
      <c r="AT25" s="22"/>
      <c r="AU25" s="17"/>
      <c r="AV25" s="17"/>
      <c r="AX25" s="16"/>
      <c r="AY25" s="16"/>
      <c r="AZ25" s="22"/>
      <c r="BA25" s="17"/>
      <c r="BB25" s="17"/>
      <c r="BD25" s="16"/>
      <c r="BE25" s="16"/>
      <c r="BF25" s="22"/>
      <c r="BG25" s="17"/>
      <c r="BH25" s="17"/>
    </row>
    <row r="26" spans="1:60" ht="14.25" customHeight="1">
      <c r="A26" s="14" t="s">
        <v>59</v>
      </c>
      <c r="B26" s="16"/>
      <c r="C26" s="16"/>
      <c r="D26" s="19">
        <f>C24*D25</f>
        <v>0</v>
      </c>
      <c r="E26" s="17"/>
      <c r="F26" s="19">
        <f>F19+D26</f>
        <v>1500</v>
      </c>
      <c r="H26" s="16"/>
      <c r="I26" s="16"/>
      <c r="J26" s="19">
        <f>I24*J25</f>
        <v>0</v>
      </c>
      <c r="K26" s="17"/>
      <c r="L26" s="19">
        <f>L19+J26</f>
        <v>1150</v>
      </c>
      <c r="N26" s="16"/>
      <c r="O26" s="16"/>
      <c r="P26" s="19">
        <f>O24*P25</f>
        <v>0</v>
      </c>
      <c r="Q26" s="17"/>
      <c r="R26" s="19">
        <f>R19+P26</f>
        <v>765</v>
      </c>
      <c r="T26" s="16"/>
      <c r="U26" s="16"/>
      <c r="V26" s="19">
        <f>U24*V25</f>
        <v>0</v>
      </c>
      <c r="W26" s="17"/>
      <c r="X26" s="19">
        <f>X19+V26</f>
        <v>341.5</v>
      </c>
      <c r="Z26" s="16"/>
      <c r="AA26" s="16"/>
      <c r="AB26" s="19">
        <f>AA24*AB25</f>
        <v>0</v>
      </c>
      <c r="AC26" s="17"/>
      <c r="AD26" s="19">
        <f>AD19+AB26</f>
        <v>-124.35000000000002</v>
      </c>
      <c r="AF26" s="16"/>
      <c r="AG26" s="16"/>
      <c r="AH26" s="19">
        <f>AG24*AH25</f>
        <v>0</v>
      </c>
      <c r="AI26" s="17"/>
      <c r="AJ26" s="19">
        <f>AJ19+AH26</f>
        <v>-605.6975</v>
      </c>
      <c r="AL26" s="16"/>
      <c r="AM26" s="16"/>
      <c r="AN26" s="19">
        <f>AM24*AN25</f>
        <v>0</v>
      </c>
      <c r="AO26" s="17"/>
      <c r="AP26" s="19">
        <f>AP19+AN26</f>
        <v>-1014.842875</v>
      </c>
      <c r="AR26" s="16"/>
      <c r="AS26" s="16"/>
      <c r="AT26" s="19">
        <f>AS24*AT25</f>
        <v>0</v>
      </c>
      <c r="AU26" s="17"/>
      <c r="AV26" s="19">
        <f>AV19+AT26</f>
        <v>-1362.6164437500001</v>
      </c>
      <c r="AX26" s="16"/>
      <c r="AY26" s="16"/>
      <c r="AZ26" s="19">
        <f>AY24*AZ25</f>
        <v>0</v>
      </c>
      <c r="BA26" s="17"/>
      <c r="BB26" s="19">
        <f>BB19+AZ26</f>
        <v>-1658.2239771875002</v>
      </c>
      <c r="BD26" s="16"/>
      <c r="BE26" s="16"/>
      <c r="BF26" s="19">
        <f>BE24*BF25</f>
        <v>0</v>
      </c>
      <c r="BG26" s="17"/>
      <c r="BH26" s="19">
        <f>BH19+BF26</f>
        <v>-1909.4903806093753</v>
      </c>
    </row>
    <row r="27" spans="1:60" ht="14.25" customHeight="1">
      <c r="A27" s="14" t="s">
        <v>60</v>
      </c>
      <c r="B27" s="16"/>
      <c r="C27" s="16"/>
      <c r="D27" s="19">
        <f>IF(MIN(F4:F26)&gt;0,Variables!$B$7*MIN(F4:F26),0)</f>
        <v>150</v>
      </c>
      <c r="E27" s="19">
        <f>IF(MIN(F4:F26)&lt;0,Variables!$B$6*MIN(F4:F26),0)</f>
        <v>0</v>
      </c>
      <c r="F27" s="19">
        <f>F26-E27+D27</f>
        <v>1650</v>
      </c>
      <c r="H27" s="16"/>
      <c r="I27" s="16"/>
      <c r="J27" s="19">
        <f>IF(MIN(L4:L26)&gt;0,Variables!$B$7*MIN(L4:L26),0)</f>
        <v>115</v>
      </c>
      <c r="K27" s="19">
        <f>IF(MIN(L4:L26)&lt;0,Variables!$B$6*MIN(L4:L26),0)</f>
        <v>0</v>
      </c>
      <c r="L27" s="19">
        <f>L26-K27+J27</f>
        <v>1265</v>
      </c>
      <c r="N27" s="16"/>
      <c r="O27" s="16"/>
      <c r="P27" s="19">
        <f>IF(MIN(R4:R26)&gt;0,Variables!$B$7*MIN(R4:R26),0)</f>
        <v>76.5</v>
      </c>
      <c r="Q27" s="19">
        <f>IF(MIN(R4:R26)&lt;0,Variables!$B$6*MIN(R4:R26),0)</f>
        <v>0</v>
      </c>
      <c r="R27" s="19">
        <f>R26-Q27+P27</f>
        <v>841.5</v>
      </c>
      <c r="T27" s="16"/>
      <c r="U27" s="16"/>
      <c r="V27" s="19">
        <f>IF(MIN(X4:X26)&gt;0,Variables!$B$7*MIN(X4:X26),0)</f>
        <v>34.15</v>
      </c>
      <c r="W27" s="19">
        <f>IF(MIN(X4:X26)&lt;0,Variables!$B$6*MIN(X4:X26),0)</f>
        <v>0</v>
      </c>
      <c r="X27" s="19">
        <f>X26-W27+V27</f>
        <v>375.65</v>
      </c>
      <c r="Z27" s="16"/>
      <c r="AA27" s="16"/>
      <c r="AB27" s="19">
        <f>IF(MIN(AD4:AD26)&gt;0,Variables!$B$7*MIN(AD4:AD26),0)</f>
        <v>0</v>
      </c>
      <c r="AC27" s="19">
        <f>IF(MIN(AD4:AD26)&lt;0,Variables!$B$6*MIN(AD4:AD26),0)</f>
        <v>-18.652500000000003</v>
      </c>
      <c r="AD27" s="19">
        <f>AD26-AC27+AB27</f>
        <v>-105.69750000000002</v>
      </c>
      <c r="AF27" s="16"/>
      <c r="AG27" s="16"/>
      <c r="AH27" s="19">
        <f>IF(MIN(AJ4:AJ26)&gt;0,Variables!$B$7*MIN(AJ4:AJ26),0)</f>
        <v>0</v>
      </c>
      <c r="AI27" s="19">
        <f>IF(MIN(AJ4:AJ26)&lt;0,Variables!$B$6*MIN(AJ4:AJ26),0)</f>
        <v>-90.854625</v>
      </c>
      <c r="AJ27" s="19">
        <f>AJ26-AI27+AH27</f>
        <v>-514.842875</v>
      </c>
      <c r="AL27" s="16"/>
      <c r="AM27" s="16"/>
      <c r="AN27" s="19">
        <f>IF(MIN(AP4:AP26)&gt;0,Variables!$B$7*MIN(AP4:AP26),0)</f>
        <v>0</v>
      </c>
      <c r="AO27" s="19">
        <f>IF(MIN(AP4:AP26)&lt;0,Variables!$B$6*MIN(AP4:AP26),0)</f>
        <v>-152.22643125</v>
      </c>
      <c r="AP27" s="19">
        <f>AP26-AO27+AN27</f>
        <v>-862.61644375</v>
      </c>
      <c r="AR27" s="16"/>
      <c r="AS27" s="16"/>
      <c r="AT27" s="19">
        <f>IF(MIN(AV4:AV26)&gt;0,Variables!$B$7*MIN(AV4:AV26),0)</f>
        <v>0</v>
      </c>
      <c r="AU27" s="19">
        <f>IF(MIN(AV4:AV26)&lt;0,Variables!$B$6*MIN(AV4:AV26),0)</f>
        <v>-204.3924665625</v>
      </c>
      <c r="AV27" s="19">
        <f>AV26-AU27+AT27</f>
        <v>-1158.2239771875002</v>
      </c>
      <c r="AX27" s="16"/>
      <c r="AY27" s="16"/>
      <c r="AZ27" s="19">
        <f>IF(MIN(BB4:BB26)&gt;0,Variables!$B$7*MIN(BB4:BB26),0)</f>
        <v>0</v>
      </c>
      <c r="BA27" s="19">
        <f>IF(MIN(BB4:BB26)&lt;0,Variables!$B$6*MIN(BB4:BB26),0)</f>
        <v>-248.733596578125</v>
      </c>
      <c r="BB27" s="19">
        <f>BB26-BA27+AZ27</f>
        <v>-1409.4903806093753</v>
      </c>
      <c r="BD27" s="16"/>
      <c r="BE27" s="16"/>
      <c r="BF27" s="19">
        <f>IF(MIN(BH4:BH26)&gt;0,Variables!$B$7*MIN(BH4:BH26),0)</f>
        <v>0</v>
      </c>
      <c r="BG27" s="19">
        <f>IF(MIN(BH4:BH26)&lt;0,Variables!$B$6*MIN(BH4:BH26),0)</f>
        <v>-286.4235570914063</v>
      </c>
      <c r="BH27" s="19">
        <f>BH26-BG27+BF27</f>
        <v>-1623.066823517969</v>
      </c>
    </row>
    <row r="28" spans="1:60" ht="14.25" customHeight="1">
      <c r="A28" s="14" t="s">
        <v>61</v>
      </c>
      <c r="B28" s="17"/>
      <c r="C28" s="17"/>
      <c r="D28" s="17"/>
      <c r="E28" s="17"/>
      <c r="F28" s="25">
        <f>F27</f>
        <v>1650</v>
      </c>
      <c r="H28" s="17"/>
      <c r="I28" s="17"/>
      <c r="J28" s="17"/>
      <c r="K28" s="17"/>
      <c r="L28" s="25">
        <f>L27</f>
        <v>1265</v>
      </c>
      <c r="N28" s="17"/>
      <c r="O28" s="17"/>
      <c r="P28" s="17"/>
      <c r="Q28" s="17"/>
      <c r="R28" s="25">
        <f>R27</f>
        <v>841.5</v>
      </c>
      <c r="T28" s="17"/>
      <c r="U28" s="17"/>
      <c r="V28" s="17"/>
      <c r="W28" s="17"/>
      <c r="X28" s="25">
        <f>X27</f>
        <v>375.65</v>
      </c>
      <c r="Z28" s="17"/>
      <c r="AA28" s="17"/>
      <c r="AB28" s="17"/>
      <c r="AC28" s="17"/>
      <c r="AD28" s="25">
        <f>AD27</f>
        <v>-105.69750000000002</v>
      </c>
      <c r="AF28" s="17"/>
      <c r="AG28" s="17"/>
      <c r="AH28" s="17"/>
      <c r="AI28" s="17"/>
      <c r="AJ28" s="25">
        <f>AJ27</f>
        <v>-514.842875</v>
      </c>
      <c r="AL28" s="17"/>
      <c r="AM28" s="17"/>
      <c r="AN28" s="17"/>
      <c r="AO28" s="17"/>
      <c r="AP28" s="25">
        <f>AP27</f>
        <v>-862.61644375</v>
      </c>
      <c r="AR28" s="17"/>
      <c r="AS28" s="17"/>
      <c r="AT28" s="17"/>
      <c r="AU28" s="17"/>
      <c r="AV28" s="25">
        <f>AV27</f>
        <v>-1158.2239771875002</v>
      </c>
      <c r="AX28" s="17"/>
      <c r="AY28" s="17"/>
      <c r="AZ28" s="17"/>
      <c r="BA28" s="17"/>
      <c r="BB28" s="25">
        <f>BB27</f>
        <v>-1409.4903806093753</v>
      </c>
      <c r="BD28" s="17"/>
      <c r="BE28" s="17"/>
      <c r="BF28" s="17"/>
      <c r="BG28" s="17"/>
      <c r="BH28" s="25">
        <f>BH27</f>
        <v>-1623.066823517969</v>
      </c>
    </row>
    <row r="29" spans="1:60" ht="14.25" customHeight="1">
      <c r="A29" s="6" t="s">
        <v>62</v>
      </c>
      <c r="B29" s="17"/>
      <c r="C29" s="17"/>
      <c r="D29" s="17"/>
      <c r="E29" s="17"/>
      <c r="F29" s="19">
        <f>F28+(B13*Variables!$B$9)</f>
        <v>4150</v>
      </c>
      <c r="H29" s="17"/>
      <c r="I29" s="17"/>
      <c r="J29" s="17"/>
      <c r="K29" s="17"/>
      <c r="L29" s="19">
        <f>L28+(H13*Variables!$B$9)</f>
        <v>3765</v>
      </c>
      <c r="N29" s="17"/>
      <c r="O29" s="17"/>
      <c r="P29" s="17"/>
      <c r="Q29" s="17"/>
      <c r="R29" s="19">
        <f>R28+(N13*Variables!$B$9)</f>
        <v>3341.5</v>
      </c>
      <c r="T29" s="17"/>
      <c r="U29" s="17"/>
      <c r="V29" s="17"/>
      <c r="W29" s="17"/>
      <c r="X29" s="19">
        <f>X28+(T13*Variables!$B$9)</f>
        <v>2875.65</v>
      </c>
      <c r="Z29" s="17"/>
      <c r="AA29" s="17"/>
      <c r="AB29" s="17"/>
      <c r="AC29" s="17"/>
      <c r="AD29" s="19">
        <f>AD28+(Z13*Variables!$B$9)</f>
        <v>2394.3025</v>
      </c>
      <c r="AF29" s="17"/>
      <c r="AG29" s="17"/>
      <c r="AH29" s="17"/>
      <c r="AI29" s="17"/>
      <c r="AJ29" s="19">
        <f>AJ28+(AF13*Variables!$B$9)</f>
        <v>1985.157125</v>
      </c>
      <c r="AL29" s="17"/>
      <c r="AM29" s="17"/>
      <c r="AN29" s="17"/>
      <c r="AO29" s="17"/>
      <c r="AP29" s="19">
        <f>AP28+(AL13*Variables!$B$9)</f>
        <v>1637.3835562499999</v>
      </c>
      <c r="AR29" s="17"/>
      <c r="AS29" s="17"/>
      <c r="AT29" s="17"/>
      <c r="AU29" s="17"/>
      <c r="AV29" s="19">
        <f>AV28+(AR13*Variables!$B$9)</f>
        <v>1341.7760228124998</v>
      </c>
      <c r="AX29" s="17"/>
      <c r="AY29" s="17"/>
      <c r="AZ29" s="17"/>
      <c r="BA29" s="17"/>
      <c r="BB29" s="19">
        <f>BB28+(AX13*Variables!$B$9)</f>
        <v>1090.5096193906247</v>
      </c>
      <c r="BD29" s="17"/>
      <c r="BE29" s="17"/>
      <c r="BF29" s="17"/>
      <c r="BG29" s="17"/>
      <c r="BH29" s="19">
        <f>BH28+(BD13*Variables!$B$9)</f>
        <v>876.9331764820311</v>
      </c>
    </row>
  </sheetData>
  <sheetProtection selectLockedCells="1" selectUnlockedCells="1"/>
  <mergeCells count="10">
    <mergeCell ref="AL1:AP1"/>
    <mergeCell ref="AR1:AV1"/>
    <mergeCell ref="AX1:BB1"/>
    <mergeCell ref="BD1:BH1"/>
    <mergeCell ref="B1:F1"/>
    <mergeCell ref="H1:L1"/>
    <mergeCell ref="N1:R1"/>
    <mergeCell ref="T1:X1"/>
    <mergeCell ref="Z1:AD1"/>
    <mergeCell ref="AF1:AJ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6" sqref="A16"/>
    </sheetView>
  </sheetViews>
  <sheetFormatPr defaultColWidth="11.57421875" defaultRowHeight="12.75"/>
  <cols>
    <col min="1" max="1" width="17.8515625" style="0" customWidth="1"/>
  </cols>
  <sheetData>
    <row r="1" spans="1:2" ht="12.75">
      <c r="A1" t="s">
        <v>63</v>
      </c>
      <c r="B1">
        <v>200</v>
      </c>
    </row>
    <row r="2" spans="1:2" ht="12.75">
      <c r="A2" t="s">
        <v>64</v>
      </c>
      <c r="B2">
        <v>250</v>
      </c>
    </row>
    <row r="3" spans="1:2" ht="12.75">
      <c r="A3" t="s">
        <v>65</v>
      </c>
      <c r="B3">
        <v>150</v>
      </c>
    </row>
    <row r="4" spans="1:2" ht="12.75">
      <c r="A4" t="s">
        <v>66</v>
      </c>
      <c r="B4">
        <v>300</v>
      </c>
    </row>
    <row r="5" spans="1:2" ht="12.75">
      <c r="A5" t="s">
        <v>67</v>
      </c>
      <c r="B5">
        <v>50</v>
      </c>
    </row>
    <row r="6" spans="1:2" ht="12.75">
      <c r="A6" t="s">
        <v>68</v>
      </c>
      <c r="B6">
        <v>0.15</v>
      </c>
    </row>
    <row r="7" spans="1:2" ht="12.75">
      <c r="A7" t="s">
        <v>69</v>
      </c>
      <c r="B7">
        <v>0.1</v>
      </c>
    </row>
    <row r="8" spans="1:2" ht="12.75">
      <c r="A8" t="s">
        <v>70</v>
      </c>
      <c r="B8">
        <v>10</v>
      </c>
    </row>
    <row r="9" spans="1:2" ht="12.75">
      <c r="A9" t="s">
        <v>71</v>
      </c>
      <c r="B9">
        <v>250</v>
      </c>
    </row>
    <row r="10" spans="1:2" ht="12.75">
      <c r="A10" t="s">
        <v>72</v>
      </c>
      <c r="B10">
        <v>0.2</v>
      </c>
    </row>
    <row r="11" spans="1:2" ht="12.75">
      <c r="A11" t="s">
        <v>73</v>
      </c>
      <c r="B11">
        <v>0.1</v>
      </c>
    </row>
    <row r="12" spans="1:2" ht="12.75">
      <c r="A12" t="s">
        <v>74</v>
      </c>
      <c r="B12">
        <v>3600</v>
      </c>
    </row>
    <row r="13" spans="1:2" ht="12.75">
      <c r="A13" t="s">
        <v>75</v>
      </c>
      <c r="B13">
        <v>1800</v>
      </c>
    </row>
    <row r="14" spans="1:2" ht="12.75">
      <c r="A14" t="s">
        <v>76</v>
      </c>
      <c r="B14">
        <v>4000</v>
      </c>
    </row>
    <row r="15" spans="1:2" ht="12.75">
      <c r="A15" t="s">
        <v>77</v>
      </c>
      <c r="B15">
        <v>2000</v>
      </c>
    </row>
    <row r="16" spans="1:2" ht="12.75">
      <c r="A16" t="s">
        <v>78</v>
      </c>
      <c r="B16">
        <v>20</v>
      </c>
    </row>
    <row r="17" spans="1:2" ht="12.75">
      <c r="A17" t="s">
        <v>79</v>
      </c>
      <c r="B17">
        <v>3000</v>
      </c>
    </row>
    <row r="18" spans="1:2" ht="12.75">
      <c r="A18" t="s">
        <v>80</v>
      </c>
      <c r="B18">
        <v>1500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Vanessa</cp:lastModifiedBy>
  <dcterms:modified xsi:type="dcterms:W3CDTF">2014-02-17T03:11:52Z</dcterms:modified>
  <cp:category/>
  <cp:version/>
  <cp:contentType/>
  <cp:contentStatus/>
</cp:coreProperties>
</file>